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Vitals" sheetId="1" r:id="rId3"/>
    <sheet state="visible" name="Investigations" sheetId="2" r:id="rId4"/>
    <sheet state="visible" name="Parameters and Summary" sheetId="3" r:id="rId5"/>
    <sheet state="visible" name="Sheet4" sheetId="4" r:id="rId6"/>
    <sheet state="visible" name="Sheet5" sheetId="5" r:id="rId7"/>
  </sheets>
  <definedNames>
    <definedName name="MAP_HR_Threshold">'Parameters and Summary'!$B$3</definedName>
  </definedNames>
  <calcPr/>
</workbook>
</file>

<file path=xl/sharedStrings.xml><?xml version="1.0" encoding="utf-8"?>
<sst xmlns="http://schemas.openxmlformats.org/spreadsheetml/2006/main" count="131" uniqueCount="86">
  <si>
    <t>participant_id_index</t>
  </si>
  <si>
    <t>participant_id</t>
  </si>
  <si>
    <t>age</t>
  </si>
  <si>
    <t>sex</t>
  </si>
  <si>
    <t>HR</t>
  </si>
  <si>
    <t>oxygen_sat</t>
  </si>
  <si>
    <t>RR</t>
  </si>
  <si>
    <t>temp</t>
  </si>
  <si>
    <t>systolic</t>
  </si>
  <si>
    <t>diastolic</t>
  </si>
  <si>
    <t>MAP</t>
  </si>
  <si>
    <t>confusion</t>
  </si>
  <si>
    <t>urea</t>
  </si>
  <si>
    <t>confusion_tidy</t>
  </si>
  <si>
    <t>CURB65_confusion</t>
  </si>
  <si>
    <t>CURB65_uremia</t>
  </si>
  <si>
    <t>CURB65_RR</t>
  </si>
  <si>
    <t>CURB65_BP</t>
  </si>
  <si>
    <t>Parameters</t>
  </si>
  <si>
    <t>Summary</t>
  </si>
  <si>
    <t>Name</t>
  </si>
  <si>
    <t>Value</t>
  </si>
  <si>
    <t>Average MAP</t>
  </si>
  <si>
    <t>ST001_1</t>
  </si>
  <si>
    <t>CURB65_age</t>
  </si>
  <si>
    <t>CURB65</t>
  </si>
  <si>
    <t>N</t>
  </si>
  <si>
    <t>ST001_54</t>
  </si>
  <si>
    <t>ST001_44</t>
  </si>
  <si>
    <t>ST001_80</t>
  </si>
  <si>
    <t>yes</t>
  </si>
  <si>
    <t>ST001_60</t>
  </si>
  <si>
    <t>n</t>
  </si>
  <si>
    <t>ST001_24</t>
  </si>
  <si>
    <t>NO</t>
  </si>
  <si>
    <t>ST001_66</t>
  </si>
  <si>
    <t>y</t>
  </si>
  <si>
    <t>ST001_62</t>
  </si>
  <si>
    <t>ST001_21</t>
  </si>
  <si>
    <t>ST001_68</t>
  </si>
  <si>
    <t>Y</t>
  </si>
  <si>
    <t>ST001_20</t>
  </si>
  <si>
    <t>ST001_33</t>
  </si>
  <si>
    <t>no</t>
  </si>
  <si>
    <t>ST001_3</t>
  </si>
  <si>
    <t>ST001_98</t>
  </si>
  <si>
    <t>ST001_96</t>
  </si>
  <si>
    <t>ST001_37</t>
  </si>
  <si>
    <t>ST001_82</t>
  </si>
  <si>
    <t>ST001_72</t>
  </si>
  <si>
    <t>ST001_56</t>
  </si>
  <si>
    <t>ST001_77</t>
  </si>
  <si>
    <t>ST001_19</t>
  </si>
  <si>
    <t>ST001_46</t>
  </si>
  <si>
    <t>ST001_12</t>
  </si>
  <si>
    <t>ST001_4</t>
  </si>
  <si>
    <t>ST001_11</t>
  </si>
  <si>
    <t>ST001_31</t>
  </si>
  <si>
    <t>ST001_16</t>
  </si>
  <si>
    <t>ST001_2</t>
  </si>
  <si>
    <t>ST001_39</t>
  </si>
  <si>
    <t>ST001_85</t>
  </si>
  <si>
    <t>ST001_69</t>
  </si>
  <si>
    <t>ST001_70</t>
  </si>
  <si>
    <t>ST001_13</t>
  </si>
  <si>
    <t>ST001_17</t>
  </si>
  <si>
    <t>ST001_28</t>
  </si>
  <si>
    <t>ST001_23</t>
  </si>
  <si>
    <t>YES</t>
  </si>
  <si>
    <t>ST001_61</t>
  </si>
  <si>
    <t>ST001_93</t>
  </si>
  <si>
    <t>MAP HR Threshold</t>
  </si>
  <si>
    <t>ST001_78</t>
  </si>
  <si>
    <t>ST001_57</t>
  </si>
  <si>
    <t>Average MAP (High HR)</t>
  </si>
  <si>
    <t>ST001_63</t>
  </si>
  <si>
    <t>ST001_59</t>
  </si>
  <si>
    <t>ST001_67</t>
  </si>
  <si>
    <t>ST001_51</t>
  </si>
  <si>
    <t>ST001_10</t>
  </si>
  <si>
    <t>ST001_84</t>
  </si>
  <si>
    <t>ST001_40</t>
  </si>
  <si>
    <t>ST001_14</t>
  </si>
  <si>
    <t>ST001_7</t>
  </si>
  <si>
    <t>ST001_73</t>
  </si>
  <si>
    <t>Average MAP (Normal)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</si>
</sst>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4">
    <font>
      <sz val="10.0"/>
      <color rgb="FF000000"/>
      <name val="Arial"/>
    </font>
    <font/>
    <font>
      <name val="Arial"/>
    </font>
    <font>
      <sz val="11.0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1">
    <border/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1" xfId="0" applyAlignment="1" applyFont="1" applyNumberFormat="1">
      <alignment readingOrder="0"/>
    </xf>
    <xf borderId="0" fillId="0" fontId="2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horizontal="right" vertical="bottom"/>
    </xf>
    <xf borderId="0" fillId="0" fontId="1" numFmtId="1" xfId="0" applyFont="1" applyNumberFormat="1"/>
    <xf borderId="0" fillId="0" fontId="1" numFmtId="164" xfId="0" applyFont="1" applyNumberFormat="1"/>
    <xf borderId="0" fillId="0" fontId="1" numFmtId="9" xfId="0" applyFont="1" applyNumberFormat="1"/>
    <xf borderId="0" fillId="0" fontId="3" numFmtId="0" xfId="0" applyAlignment="1" applyFont="1">
      <alignment readingOrder="0"/>
    </xf>
    <xf borderId="0" fillId="2" fontId="1" numFmtId="0" xfId="0" applyAlignment="1" applyFill="1" applyFont="1">
      <alignment readingOrder="0"/>
    </xf>
    <xf borderId="0" fillId="2" fontId="1" numFmtId="0" xfId="0" applyFont="1"/>
    <xf borderId="0" fillId="2" fontId="1" numFmtId="9" xfId="0" applyFont="1" applyNumberFormat="1"/>
    <xf borderId="0" fillId="2" fontId="1" numFmtId="1" xfId="0" applyFont="1" applyNumberFormat="1"/>
    <xf borderId="0" fillId="2" fontId="3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17.57"/>
    <col customWidth="1" min="2" max="13" width="13.0"/>
    <col customWidth="1" min="15" max="15" width="17.29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24</v>
      </c>
      <c r="T1" s="1" t="s">
        <v>25</v>
      </c>
    </row>
    <row r="2">
      <c r="A2" s="1">
        <v>1.0</v>
      </c>
      <c r="B2" t="str">
        <f t="shared" ref="B2:B100" si="1">"ST001_" &amp; A2</f>
        <v>ST001_1</v>
      </c>
      <c r="C2">
        <f t="shared" ref="C2:C100" si="2">RANDBETWEEN(1,100)</f>
        <v>76</v>
      </c>
      <c r="D2" t="str">
        <f t="shared" ref="D2:D100" si="3">CHOOSE(RANDBETWEEN(1,2), "M", "F")</f>
        <v>M</v>
      </c>
      <c r="E2">
        <f t="shared" ref="E2:E100" si="4">RANDBETWEEN(50, 220)</f>
        <v>204</v>
      </c>
      <c r="F2" s="8">
        <f t="shared" ref="F2:F100" si="5">RANDBETWEEN(80, 100)/100</f>
        <v>0.83</v>
      </c>
      <c r="G2">
        <f t="shared" ref="G2:G100" si="6">RANDBETWEEN(6,40)</f>
        <v>12</v>
      </c>
      <c r="H2">
        <f t="shared" ref="H2:H100" si="7">RANDBETWEEN(360,400)/10</f>
        <v>39.2</v>
      </c>
      <c r="I2">
        <f t="shared" ref="I2:I100" si="8">RANDBETWEEN(60,220)</f>
        <v>195</v>
      </c>
      <c r="J2">
        <f t="shared" ref="J2:J100" si="9">RANDBETWEEN(40,140)</f>
        <v>92</v>
      </c>
      <c r="K2" s="6">
        <f>IF(E2&gt;MAP_HR_Threshold, I2*0.5+J2*0.5, I2*1/3+J2*2/3)</f>
        <v>143.5</v>
      </c>
      <c r="L2" t="str">
        <f>VLOOKUP(B2, Investigations!A:C, 2, FALSE)</f>
        <v>N</v>
      </c>
      <c r="M2">
        <f>VLOOKUP($B2,Investigations!$A$1:$C$52, 3, false)</f>
        <v>12</v>
      </c>
      <c r="N2" t="str">
        <f t="shared" ref="N2:N100" si="10">SWITCH(LEFT(LOWER(L2), 1), "n", "No", "y", "Yes", "")</f>
        <v>No</v>
      </c>
      <c r="O2">
        <f t="shared" ref="O2:O100" si="11">IF(N2="Yes", 1, 0)</f>
        <v>0</v>
      </c>
      <c r="P2" s="1">
        <f t="shared" ref="P2:P100" si="12"> IF(INT(M2)&gt;7, 1, 0)</f>
        <v>1</v>
      </c>
      <c r="Q2" s="9">
        <f t="shared" ref="Q2:Q100" si="13">IF(G2&gt;30, 1, 0)</f>
        <v>0</v>
      </c>
      <c r="R2">
        <f t="shared" ref="R2:R100" si="14">IF(OR(I2&lt;90,J2&lt;60),1,0)</f>
        <v>0</v>
      </c>
      <c r="S2">
        <f t="shared" ref="S2:S100" si="15">IF(C2&gt;65,1,0)</f>
        <v>1</v>
      </c>
      <c r="T2">
        <f t="shared" ref="T2:T100" si="16">SUM(O2:S2)</f>
        <v>2</v>
      </c>
    </row>
    <row r="3">
      <c r="A3" s="10">
        <v>2.0</v>
      </c>
      <c r="B3" s="11" t="str">
        <f t="shared" si="1"/>
        <v>ST001_2</v>
      </c>
      <c r="C3" s="11">
        <f t="shared" si="2"/>
        <v>90</v>
      </c>
      <c r="D3" s="11" t="str">
        <f t="shared" si="3"/>
        <v>M</v>
      </c>
      <c r="E3" s="11">
        <f t="shared" si="4"/>
        <v>197</v>
      </c>
      <c r="F3" s="12">
        <f t="shared" si="5"/>
        <v>0.92</v>
      </c>
      <c r="G3" s="11">
        <f t="shared" si="6"/>
        <v>25</v>
      </c>
      <c r="H3" s="11">
        <f t="shared" si="7"/>
        <v>36.9</v>
      </c>
      <c r="I3" s="11">
        <f t="shared" si="8"/>
        <v>81</v>
      </c>
      <c r="J3" s="11">
        <f t="shared" si="9"/>
        <v>52</v>
      </c>
      <c r="K3" s="13">
        <f>IF(E3&gt;MAP_HR_Threshold, I3*0.5+J3*0.5, I3*1/3+J3*2/3)</f>
        <v>66.5</v>
      </c>
      <c r="L3" s="11" t="str">
        <f>VLOOKUP(B3, Investigations!A:C, 2, FALSE)</f>
        <v>y</v>
      </c>
      <c r="M3" s="11">
        <f>VLOOKUP($B3,Investigations!$A$1:$C$52, 3, false)</f>
        <v>12.9</v>
      </c>
      <c r="N3" s="11" t="str">
        <f t="shared" si="10"/>
        <v>Yes</v>
      </c>
      <c r="O3" s="11">
        <f t="shared" si="11"/>
        <v>1</v>
      </c>
      <c r="P3" s="10">
        <f t="shared" si="12"/>
        <v>1</v>
      </c>
      <c r="Q3" s="14">
        <f t="shared" si="13"/>
        <v>0</v>
      </c>
      <c r="R3" s="11">
        <f t="shared" si="14"/>
        <v>1</v>
      </c>
      <c r="S3" s="11">
        <f t="shared" si="15"/>
        <v>1</v>
      </c>
      <c r="T3" s="11">
        <f t="shared" si="16"/>
        <v>4</v>
      </c>
      <c r="U3" s="11"/>
      <c r="V3" s="11"/>
      <c r="W3" s="11"/>
      <c r="X3" s="11"/>
    </row>
    <row r="4">
      <c r="A4" s="1">
        <v>3.0</v>
      </c>
      <c r="B4" t="str">
        <f t="shared" si="1"/>
        <v>ST001_3</v>
      </c>
      <c r="C4">
        <f t="shared" si="2"/>
        <v>59</v>
      </c>
      <c r="D4" t="str">
        <f t="shared" si="3"/>
        <v>F</v>
      </c>
      <c r="E4">
        <f t="shared" si="4"/>
        <v>204</v>
      </c>
      <c r="F4" s="8">
        <f t="shared" si="5"/>
        <v>0.86</v>
      </c>
      <c r="G4">
        <f t="shared" si="6"/>
        <v>28</v>
      </c>
      <c r="H4">
        <f t="shared" si="7"/>
        <v>39.8</v>
      </c>
      <c r="I4">
        <f t="shared" si="8"/>
        <v>122</v>
      </c>
      <c r="J4">
        <f t="shared" si="9"/>
        <v>111</v>
      </c>
      <c r="K4" s="6">
        <f>IF(E4&gt;MAP_HR_Threshold, I4*0.5+J4*0.5, I4*1/3+J4*2/3)</f>
        <v>116.5</v>
      </c>
      <c r="L4" t="str">
        <f>VLOOKUP(B4, Investigations!A:C, 2, FALSE)</f>
        <v>n</v>
      </c>
      <c r="M4">
        <f>VLOOKUP($B4,Investigations!$A$1:$C$52, 3, false)</f>
        <v>3.5</v>
      </c>
      <c r="N4" t="str">
        <f t="shared" si="10"/>
        <v>No</v>
      </c>
      <c r="O4">
        <f t="shared" si="11"/>
        <v>0</v>
      </c>
      <c r="P4" s="1">
        <f t="shared" si="12"/>
        <v>0</v>
      </c>
      <c r="Q4" s="9">
        <f t="shared" si="13"/>
        <v>0</v>
      </c>
      <c r="R4">
        <f t="shared" si="14"/>
        <v>0</v>
      </c>
      <c r="S4">
        <f t="shared" si="15"/>
        <v>0</v>
      </c>
      <c r="T4">
        <f t="shared" si="16"/>
        <v>0</v>
      </c>
    </row>
    <row r="5">
      <c r="A5" s="1">
        <v>4.0</v>
      </c>
      <c r="B5" t="str">
        <f t="shared" si="1"/>
        <v>ST001_4</v>
      </c>
      <c r="C5">
        <f t="shared" si="2"/>
        <v>7</v>
      </c>
      <c r="D5" t="str">
        <f t="shared" si="3"/>
        <v>F</v>
      </c>
      <c r="E5">
        <f t="shared" si="4"/>
        <v>158</v>
      </c>
      <c r="F5" s="8">
        <f t="shared" si="5"/>
        <v>0.83</v>
      </c>
      <c r="G5">
        <f t="shared" si="6"/>
        <v>29</v>
      </c>
      <c r="H5">
        <f t="shared" si="7"/>
        <v>38</v>
      </c>
      <c r="I5">
        <f t="shared" si="8"/>
        <v>105</v>
      </c>
      <c r="J5">
        <f t="shared" si="9"/>
        <v>130</v>
      </c>
      <c r="K5" s="6">
        <f>IF(E5&gt;MAP_HR_Threshold, I5*0.5+J5*0.5, I5*1/3+J5*2/3)</f>
        <v>117.5</v>
      </c>
      <c r="L5" t="str">
        <f>VLOOKUP(B5, Investigations!A:C, 2, FALSE)</f>
        <v>y</v>
      </c>
      <c r="M5">
        <f>VLOOKUP($B5,Investigations!$A$1:$C$52, 3, false)</f>
        <v>5.2</v>
      </c>
      <c r="N5" t="str">
        <f t="shared" si="10"/>
        <v>Yes</v>
      </c>
      <c r="O5">
        <f t="shared" si="11"/>
        <v>1</v>
      </c>
      <c r="P5" s="1">
        <f t="shared" si="12"/>
        <v>0</v>
      </c>
      <c r="Q5" s="9">
        <f t="shared" si="13"/>
        <v>0</v>
      </c>
      <c r="R5">
        <f t="shared" si="14"/>
        <v>0</v>
      </c>
      <c r="S5">
        <f t="shared" si="15"/>
        <v>0</v>
      </c>
      <c r="T5">
        <f t="shared" si="16"/>
        <v>1</v>
      </c>
    </row>
    <row r="6">
      <c r="A6" s="1">
        <v>5.0</v>
      </c>
      <c r="B6" t="str">
        <f t="shared" si="1"/>
        <v>ST001_5</v>
      </c>
      <c r="C6">
        <f t="shared" si="2"/>
        <v>30</v>
      </c>
      <c r="D6" t="str">
        <f t="shared" si="3"/>
        <v>M</v>
      </c>
      <c r="E6">
        <f t="shared" si="4"/>
        <v>217</v>
      </c>
      <c r="F6" s="8">
        <f t="shared" si="5"/>
        <v>0.86</v>
      </c>
      <c r="G6">
        <f t="shared" si="6"/>
        <v>33</v>
      </c>
      <c r="H6">
        <f t="shared" si="7"/>
        <v>37.4</v>
      </c>
      <c r="I6">
        <f t="shared" si="8"/>
        <v>201</v>
      </c>
      <c r="J6">
        <f t="shared" si="9"/>
        <v>41</v>
      </c>
      <c r="K6" s="6">
        <f>IF(E6&gt;MAP_HR_Threshold, I6*0.5+J6*0.5, I6*1/3+J6*2/3)</f>
        <v>121</v>
      </c>
      <c r="L6" t="str">
        <f>VLOOKUP(B6, Investigations!A:C, 2, FALSE)</f>
        <v>#N/A</v>
      </c>
      <c r="M6" t="str">
        <f>VLOOKUP($B6,Investigations!$A$1:$C$52, 3, false)</f>
        <v>#N/A</v>
      </c>
      <c r="N6" t="str">
        <f t="shared" si="10"/>
        <v>#N/A</v>
      </c>
      <c r="O6" t="str">
        <f t="shared" si="11"/>
        <v>#N/A</v>
      </c>
      <c r="P6" s="1" t="str">
        <f t="shared" si="12"/>
        <v>#N/A</v>
      </c>
      <c r="Q6" s="9">
        <f t="shared" si="13"/>
        <v>1</v>
      </c>
      <c r="R6">
        <f t="shared" si="14"/>
        <v>1</v>
      </c>
      <c r="S6">
        <f t="shared" si="15"/>
        <v>0</v>
      </c>
      <c r="T6" t="str">
        <f t="shared" si="16"/>
        <v>#N/A</v>
      </c>
    </row>
    <row r="7">
      <c r="A7" s="1">
        <v>6.0</v>
      </c>
      <c r="B7" t="str">
        <f t="shared" si="1"/>
        <v>ST001_6</v>
      </c>
      <c r="C7">
        <f t="shared" si="2"/>
        <v>17</v>
      </c>
      <c r="D7" t="str">
        <f t="shared" si="3"/>
        <v>F</v>
      </c>
      <c r="E7">
        <f t="shared" si="4"/>
        <v>168</v>
      </c>
      <c r="F7" s="8">
        <f t="shared" si="5"/>
        <v>0.95</v>
      </c>
      <c r="G7">
        <f t="shared" si="6"/>
        <v>8</v>
      </c>
      <c r="H7">
        <f t="shared" si="7"/>
        <v>38.2</v>
      </c>
      <c r="I7">
        <f t="shared" si="8"/>
        <v>201</v>
      </c>
      <c r="J7">
        <f t="shared" si="9"/>
        <v>71</v>
      </c>
      <c r="K7" s="6">
        <f>IF(E7&gt;MAP_HR_Threshold, I7*0.5+J7*0.5, I7*1/3+J7*2/3)</f>
        <v>136</v>
      </c>
      <c r="L7" t="str">
        <f>VLOOKUP(B7, Investigations!A:C, 2, FALSE)</f>
        <v>#N/A</v>
      </c>
      <c r="M7" t="str">
        <f>VLOOKUP($B7,Investigations!$A$1:$C$52, 3, false)</f>
        <v>#N/A</v>
      </c>
      <c r="N7" t="str">
        <f t="shared" si="10"/>
        <v>#N/A</v>
      </c>
      <c r="O7" t="str">
        <f t="shared" si="11"/>
        <v>#N/A</v>
      </c>
      <c r="P7" s="1" t="str">
        <f t="shared" si="12"/>
        <v>#N/A</v>
      </c>
      <c r="Q7" s="9">
        <f t="shared" si="13"/>
        <v>0</v>
      </c>
      <c r="R7">
        <f t="shared" si="14"/>
        <v>0</v>
      </c>
      <c r="S7">
        <f t="shared" si="15"/>
        <v>0</v>
      </c>
      <c r="T7" t="str">
        <f t="shared" si="16"/>
        <v>#N/A</v>
      </c>
    </row>
    <row r="8">
      <c r="A8" s="1">
        <v>7.0</v>
      </c>
      <c r="B8" t="str">
        <f t="shared" si="1"/>
        <v>ST001_7</v>
      </c>
      <c r="C8">
        <f t="shared" si="2"/>
        <v>83</v>
      </c>
      <c r="D8" t="str">
        <f t="shared" si="3"/>
        <v>F</v>
      </c>
      <c r="E8">
        <f t="shared" si="4"/>
        <v>188</v>
      </c>
      <c r="F8" s="8">
        <f t="shared" si="5"/>
        <v>0.91</v>
      </c>
      <c r="G8">
        <f t="shared" si="6"/>
        <v>32</v>
      </c>
      <c r="H8">
        <f t="shared" si="7"/>
        <v>38.1</v>
      </c>
      <c r="I8">
        <f t="shared" si="8"/>
        <v>92</v>
      </c>
      <c r="J8">
        <f t="shared" si="9"/>
        <v>53</v>
      </c>
      <c r="K8" s="6">
        <f>IF(E8&gt;MAP_HR_Threshold, I8*0.5+J8*0.5, I8*1/3+J8*2/3)</f>
        <v>72.5</v>
      </c>
      <c r="L8" t="str">
        <f>VLOOKUP(B8, Investigations!A:C, 2, FALSE)</f>
        <v>NO</v>
      </c>
      <c r="M8">
        <f>VLOOKUP($B8,Investigations!$A$1:$C$52, 3, false)</f>
        <v>1.1</v>
      </c>
      <c r="N8" t="str">
        <f t="shared" si="10"/>
        <v>No</v>
      </c>
      <c r="O8">
        <f t="shared" si="11"/>
        <v>0</v>
      </c>
      <c r="P8" s="1">
        <f t="shared" si="12"/>
        <v>0</v>
      </c>
      <c r="Q8" s="9">
        <f t="shared" si="13"/>
        <v>1</v>
      </c>
      <c r="R8">
        <f t="shared" si="14"/>
        <v>1</v>
      </c>
      <c r="S8">
        <f t="shared" si="15"/>
        <v>1</v>
      </c>
      <c r="T8">
        <f t="shared" si="16"/>
        <v>3</v>
      </c>
    </row>
    <row r="9">
      <c r="A9" s="1">
        <v>8.0</v>
      </c>
      <c r="B9" t="str">
        <f t="shared" si="1"/>
        <v>ST001_8</v>
      </c>
      <c r="C9">
        <f t="shared" si="2"/>
        <v>36</v>
      </c>
      <c r="D9" t="str">
        <f t="shared" si="3"/>
        <v>M</v>
      </c>
      <c r="E9">
        <f t="shared" si="4"/>
        <v>161</v>
      </c>
      <c r="F9" s="8">
        <f t="shared" si="5"/>
        <v>0.8</v>
      </c>
      <c r="G9">
        <f t="shared" si="6"/>
        <v>26</v>
      </c>
      <c r="H9">
        <f t="shared" si="7"/>
        <v>39.9</v>
      </c>
      <c r="I9">
        <f t="shared" si="8"/>
        <v>60</v>
      </c>
      <c r="J9">
        <f t="shared" si="9"/>
        <v>109</v>
      </c>
      <c r="K9" s="6">
        <f>IF(E9&gt;MAP_HR_Threshold, I9*0.5+J9*0.5, I9*1/3+J9*2/3)</f>
        <v>84.5</v>
      </c>
      <c r="L9" t="str">
        <f>VLOOKUP(B9, Investigations!A:C, 2, FALSE)</f>
        <v>#N/A</v>
      </c>
      <c r="M9" t="str">
        <f>VLOOKUP($B9,Investigations!$A$1:$C$52, 3, false)</f>
        <v>#N/A</v>
      </c>
      <c r="N9" t="str">
        <f t="shared" si="10"/>
        <v>#N/A</v>
      </c>
      <c r="O9" t="str">
        <f t="shared" si="11"/>
        <v>#N/A</v>
      </c>
      <c r="P9" s="1" t="str">
        <f t="shared" si="12"/>
        <v>#N/A</v>
      </c>
      <c r="Q9" s="9">
        <f t="shared" si="13"/>
        <v>0</v>
      </c>
      <c r="R9">
        <f t="shared" si="14"/>
        <v>1</v>
      </c>
      <c r="S9">
        <f t="shared" si="15"/>
        <v>0</v>
      </c>
      <c r="T9" t="str">
        <f t="shared" si="16"/>
        <v>#N/A</v>
      </c>
    </row>
    <row r="10">
      <c r="A10" s="1">
        <v>9.0</v>
      </c>
      <c r="B10" t="str">
        <f t="shared" si="1"/>
        <v>ST001_9</v>
      </c>
      <c r="C10">
        <f t="shared" si="2"/>
        <v>9</v>
      </c>
      <c r="D10" t="str">
        <f t="shared" si="3"/>
        <v>F</v>
      </c>
      <c r="E10">
        <f t="shared" si="4"/>
        <v>205</v>
      </c>
      <c r="F10" s="8">
        <f t="shared" si="5"/>
        <v>0.89</v>
      </c>
      <c r="G10">
        <f t="shared" si="6"/>
        <v>17</v>
      </c>
      <c r="H10">
        <f t="shared" si="7"/>
        <v>38.4</v>
      </c>
      <c r="I10">
        <f t="shared" si="8"/>
        <v>121</v>
      </c>
      <c r="J10">
        <f t="shared" si="9"/>
        <v>57</v>
      </c>
      <c r="K10" s="6">
        <f>IF(E10&gt;MAP_HR_Threshold, I10*0.5+J10*0.5, I10*1/3+J10*2/3)</f>
        <v>89</v>
      </c>
      <c r="L10" t="str">
        <f>VLOOKUP(B10, Investigations!A:C, 2, FALSE)</f>
        <v>#N/A</v>
      </c>
      <c r="M10" t="str">
        <f>VLOOKUP($B10,Investigations!$A$1:$C$52, 3, false)</f>
        <v>#N/A</v>
      </c>
      <c r="N10" t="str">
        <f t="shared" si="10"/>
        <v>#N/A</v>
      </c>
      <c r="O10" t="str">
        <f t="shared" si="11"/>
        <v>#N/A</v>
      </c>
      <c r="P10" s="1" t="str">
        <f t="shared" si="12"/>
        <v>#N/A</v>
      </c>
      <c r="Q10" s="9">
        <f t="shared" si="13"/>
        <v>0</v>
      </c>
      <c r="R10">
        <f t="shared" si="14"/>
        <v>1</v>
      </c>
      <c r="S10">
        <f t="shared" si="15"/>
        <v>0</v>
      </c>
      <c r="T10" t="str">
        <f t="shared" si="16"/>
        <v>#N/A</v>
      </c>
    </row>
    <row r="11">
      <c r="A11" s="1">
        <v>10.0</v>
      </c>
      <c r="B11" t="str">
        <f t="shared" si="1"/>
        <v>ST001_10</v>
      </c>
      <c r="C11">
        <f t="shared" si="2"/>
        <v>24</v>
      </c>
      <c r="D11" t="str">
        <f t="shared" si="3"/>
        <v>M</v>
      </c>
      <c r="E11">
        <f t="shared" si="4"/>
        <v>202</v>
      </c>
      <c r="F11" s="8">
        <f t="shared" si="5"/>
        <v>0.99</v>
      </c>
      <c r="G11">
        <f t="shared" si="6"/>
        <v>24</v>
      </c>
      <c r="H11">
        <f t="shared" si="7"/>
        <v>36.3</v>
      </c>
      <c r="I11">
        <f t="shared" si="8"/>
        <v>132</v>
      </c>
      <c r="J11">
        <f t="shared" si="9"/>
        <v>96</v>
      </c>
      <c r="K11" s="6">
        <f>IF(E11&gt;MAP_HR_Threshold, I11*0.5+J11*0.5, I11*1/3+J11*2/3)</f>
        <v>114</v>
      </c>
      <c r="L11" t="str">
        <f>VLOOKUP(B11, Investigations!A:C, 2, FALSE)</f>
        <v>no</v>
      </c>
      <c r="M11">
        <f>VLOOKUP($B11,Investigations!$A$1:$C$52, 3, false)</f>
        <v>6</v>
      </c>
      <c r="N11" t="str">
        <f t="shared" si="10"/>
        <v>No</v>
      </c>
      <c r="O11">
        <f t="shared" si="11"/>
        <v>0</v>
      </c>
      <c r="P11" s="1">
        <f t="shared" si="12"/>
        <v>0</v>
      </c>
      <c r="Q11" s="9">
        <f t="shared" si="13"/>
        <v>0</v>
      </c>
      <c r="R11">
        <f t="shared" si="14"/>
        <v>0</v>
      </c>
      <c r="S11">
        <f t="shared" si="15"/>
        <v>0</v>
      </c>
      <c r="T11">
        <f t="shared" si="16"/>
        <v>0</v>
      </c>
    </row>
    <row r="12">
      <c r="A12" s="1">
        <v>11.0</v>
      </c>
      <c r="B12" t="str">
        <f t="shared" si="1"/>
        <v>ST001_11</v>
      </c>
      <c r="C12">
        <f t="shared" si="2"/>
        <v>80</v>
      </c>
      <c r="D12" t="str">
        <f t="shared" si="3"/>
        <v>F</v>
      </c>
      <c r="E12">
        <f t="shared" si="4"/>
        <v>67</v>
      </c>
      <c r="F12" s="8">
        <f t="shared" si="5"/>
        <v>0.98</v>
      </c>
      <c r="G12">
        <f t="shared" si="6"/>
        <v>16</v>
      </c>
      <c r="H12">
        <f t="shared" si="7"/>
        <v>36</v>
      </c>
      <c r="I12">
        <f t="shared" si="8"/>
        <v>142</v>
      </c>
      <c r="J12">
        <f t="shared" si="9"/>
        <v>56</v>
      </c>
      <c r="K12" s="6">
        <f>IF(E12&gt;MAP_HR_Threshold, I12*0.5+J12*0.5, I12*1/3+J12*2/3)</f>
        <v>84.66666667</v>
      </c>
      <c r="L12" t="str">
        <f>VLOOKUP(B12, Investigations!A:C, 2, FALSE)</f>
        <v>Y</v>
      </c>
      <c r="M12">
        <f>VLOOKUP($B12,Investigations!$A$1:$C$52, 3, false)</f>
        <v>8.4</v>
      </c>
      <c r="N12" t="str">
        <f t="shared" si="10"/>
        <v>Yes</v>
      </c>
      <c r="O12">
        <f t="shared" si="11"/>
        <v>1</v>
      </c>
      <c r="P12" s="1">
        <f t="shared" si="12"/>
        <v>1</v>
      </c>
      <c r="Q12" s="9">
        <f t="shared" si="13"/>
        <v>0</v>
      </c>
      <c r="R12">
        <f t="shared" si="14"/>
        <v>1</v>
      </c>
      <c r="S12">
        <f t="shared" si="15"/>
        <v>1</v>
      </c>
      <c r="T12">
        <f t="shared" si="16"/>
        <v>4</v>
      </c>
    </row>
    <row r="13">
      <c r="A13" s="1">
        <v>12.0</v>
      </c>
      <c r="B13" t="str">
        <f t="shared" si="1"/>
        <v>ST001_12</v>
      </c>
      <c r="C13">
        <f t="shared" si="2"/>
        <v>77</v>
      </c>
      <c r="D13" t="str">
        <f t="shared" si="3"/>
        <v>M</v>
      </c>
      <c r="E13">
        <f t="shared" si="4"/>
        <v>148</v>
      </c>
      <c r="F13" s="8">
        <f t="shared" si="5"/>
        <v>0.81</v>
      </c>
      <c r="G13">
        <f t="shared" si="6"/>
        <v>26</v>
      </c>
      <c r="H13">
        <f t="shared" si="7"/>
        <v>37.1</v>
      </c>
      <c r="I13">
        <f t="shared" si="8"/>
        <v>144</v>
      </c>
      <c r="J13">
        <f t="shared" si="9"/>
        <v>122</v>
      </c>
      <c r="K13" s="6">
        <f>IF(E13&gt;MAP_HR_Threshold, I13*0.5+J13*0.5, I13*1/3+J13*2/3)</f>
        <v>133</v>
      </c>
      <c r="L13" t="str">
        <f>VLOOKUP(B13, Investigations!A:C, 2, FALSE)</f>
        <v>yes</v>
      </c>
      <c r="M13">
        <f>VLOOKUP($B13,Investigations!$A$1:$C$52, 3, false)</f>
        <v>14.6</v>
      </c>
      <c r="N13" t="str">
        <f t="shared" si="10"/>
        <v>Yes</v>
      </c>
      <c r="O13">
        <f t="shared" si="11"/>
        <v>1</v>
      </c>
      <c r="P13" s="1">
        <f t="shared" si="12"/>
        <v>1</v>
      </c>
      <c r="Q13" s="9">
        <f t="shared" si="13"/>
        <v>0</v>
      </c>
      <c r="R13">
        <f t="shared" si="14"/>
        <v>0</v>
      </c>
      <c r="S13">
        <f t="shared" si="15"/>
        <v>1</v>
      </c>
      <c r="T13">
        <f t="shared" si="16"/>
        <v>3</v>
      </c>
    </row>
    <row r="14">
      <c r="A14" s="1">
        <v>13.0</v>
      </c>
      <c r="B14" t="str">
        <f t="shared" si="1"/>
        <v>ST001_13</v>
      </c>
      <c r="C14">
        <f t="shared" si="2"/>
        <v>19</v>
      </c>
      <c r="D14" t="str">
        <f t="shared" si="3"/>
        <v>F</v>
      </c>
      <c r="E14">
        <f t="shared" si="4"/>
        <v>177</v>
      </c>
      <c r="F14" s="8">
        <f t="shared" si="5"/>
        <v>0.85</v>
      </c>
      <c r="G14">
        <f t="shared" si="6"/>
        <v>18</v>
      </c>
      <c r="H14">
        <f t="shared" si="7"/>
        <v>37.1</v>
      </c>
      <c r="I14">
        <f t="shared" si="8"/>
        <v>73</v>
      </c>
      <c r="J14">
        <f t="shared" si="9"/>
        <v>79</v>
      </c>
      <c r="K14" s="6">
        <f>IF(E14&gt;MAP_HR_Threshold, I14*0.5+J14*0.5, I14*1/3+J14*2/3)</f>
        <v>76</v>
      </c>
      <c r="L14" t="str">
        <f>VLOOKUP(B14, Investigations!A:C, 2, FALSE)</f>
        <v>no</v>
      </c>
      <c r="M14">
        <f>VLOOKUP($B14,Investigations!$A$1:$C$52, 3, false)</f>
        <v>8.5</v>
      </c>
      <c r="N14" t="str">
        <f t="shared" si="10"/>
        <v>No</v>
      </c>
      <c r="O14">
        <f t="shared" si="11"/>
        <v>0</v>
      </c>
      <c r="P14" s="1">
        <f t="shared" si="12"/>
        <v>1</v>
      </c>
      <c r="Q14" s="9">
        <f t="shared" si="13"/>
        <v>0</v>
      </c>
      <c r="R14">
        <f t="shared" si="14"/>
        <v>1</v>
      </c>
      <c r="S14">
        <f t="shared" si="15"/>
        <v>0</v>
      </c>
      <c r="T14">
        <f t="shared" si="16"/>
        <v>2</v>
      </c>
    </row>
    <row r="15">
      <c r="A15" s="1">
        <v>14.0</v>
      </c>
      <c r="B15" t="str">
        <f t="shared" si="1"/>
        <v>ST001_14</v>
      </c>
      <c r="C15">
        <f t="shared" si="2"/>
        <v>51</v>
      </c>
      <c r="D15" t="str">
        <f t="shared" si="3"/>
        <v>F</v>
      </c>
      <c r="E15">
        <f t="shared" si="4"/>
        <v>175</v>
      </c>
      <c r="F15" s="8">
        <f t="shared" si="5"/>
        <v>0.87</v>
      </c>
      <c r="G15">
        <f t="shared" si="6"/>
        <v>21</v>
      </c>
      <c r="H15">
        <f t="shared" si="7"/>
        <v>40</v>
      </c>
      <c r="I15">
        <f t="shared" si="8"/>
        <v>150</v>
      </c>
      <c r="J15">
        <f t="shared" si="9"/>
        <v>120</v>
      </c>
      <c r="K15" s="6">
        <f>IF(E15&gt;MAP_HR_Threshold, I15*0.5+J15*0.5, I15*1/3+J15*2/3)</f>
        <v>135</v>
      </c>
      <c r="L15" t="str">
        <f>VLOOKUP(B15, Investigations!A:C, 2, FALSE)</f>
        <v>yes</v>
      </c>
      <c r="M15">
        <f>VLOOKUP($B15,Investigations!$A$1:$C$52, 3, false)</f>
        <v>8.9</v>
      </c>
      <c r="N15" t="str">
        <f t="shared" si="10"/>
        <v>Yes</v>
      </c>
      <c r="O15">
        <f t="shared" si="11"/>
        <v>1</v>
      </c>
      <c r="P15" s="1">
        <f t="shared" si="12"/>
        <v>1</v>
      </c>
      <c r="Q15" s="9">
        <f t="shared" si="13"/>
        <v>0</v>
      </c>
      <c r="R15">
        <f t="shared" si="14"/>
        <v>0</v>
      </c>
      <c r="S15">
        <f t="shared" si="15"/>
        <v>0</v>
      </c>
      <c r="T15">
        <f t="shared" si="16"/>
        <v>2</v>
      </c>
    </row>
    <row r="16">
      <c r="A16" s="1">
        <v>15.0</v>
      </c>
      <c r="B16" t="str">
        <f t="shared" si="1"/>
        <v>ST001_15</v>
      </c>
      <c r="C16">
        <f t="shared" si="2"/>
        <v>31</v>
      </c>
      <c r="D16" t="str">
        <f t="shared" si="3"/>
        <v>F</v>
      </c>
      <c r="E16">
        <f t="shared" si="4"/>
        <v>100</v>
      </c>
      <c r="F16" s="8">
        <f t="shared" si="5"/>
        <v>0.89</v>
      </c>
      <c r="G16">
        <f t="shared" si="6"/>
        <v>8</v>
      </c>
      <c r="H16">
        <f t="shared" si="7"/>
        <v>38.7</v>
      </c>
      <c r="I16">
        <f t="shared" si="8"/>
        <v>99</v>
      </c>
      <c r="J16">
        <f t="shared" si="9"/>
        <v>129</v>
      </c>
      <c r="K16" s="6">
        <f>IF(E16&gt;MAP_HR_Threshold, I16*0.5+J16*0.5, I16*1/3+J16*2/3)</f>
        <v>119</v>
      </c>
      <c r="L16" t="str">
        <f>VLOOKUP(B16, Investigations!A:C, 2, FALSE)</f>
        <v>#N/A</v>
      </c>
      <c r="M16" t="str">
        <f>VLOOKUP($B16,Investigations!$A$1:$C$52, 3, false)</f>
        <v>#N/A</v>
      </c>
      <c r="N16" t="str">
        <f t="shared" si="10"/>
        <v>#N/A</v>
      </c>
      <c r="O16" t="str">
        <f t="shared" si="11"/>
        <v>#N/A</v>
      </c>
      <c r="P16" s="1" t="str">
        <f t="shared" si="12"/>
        <v>#N/A</v>
      </c>
      <c r="Q16" s="9">
        <f t="shared" si="13"/>
        <v>0</v>
      </c>
      <c r="R16">
        <f t="shared" si="14"/>
        <v>0</v>
      </c>
      <c r="S16">
        <f t="shared" si="15"/>
        <v>0</v>
      </c>
      <c r="T16" t="str">
        <f t="shared" si="16"/>
        <v>#N/A</v>
      </c>
    </row>
    <row r="17">
      <c r="A17" s="1">
        <v>16.0</v>
      </c>
      <c r="B17" t="str">
        <f t="shared" si="1"/>
        <v>ST001_16</v>
      </c>
      <c r="C17">
        <f t="shared" si="2"/>
        <v>48</v>
      </c>
      <c r="D17" t="str">
        <f t="shared" si="3"/>
        <v>F</v>
      </c>
      <c r="E17">
        <f t="shared" si="4"/>
        <v>205</v>
      </c>
      <c r="F17" s="8">
        <f t="shared" si="5"/>
        <v>0.98</v>
      </c>
      <c r="G17">
        <f t="shared" si="6"/>
        <v>29</v>
      </c>
      <c r="H17">
        <f t="shared" si="7"/>
        <v>39.1</v>
      </c>
      <c r="I17">
        <f t="shared" si="8"/>
        <v>145</v>
      </c>
      <c r="J17">
        <f t="shared" si="9"/>
        <v>118</v>
      </c>
      <c r="K17" s="6">
        <f>IF(E17&gt;MAP_HR_Threshold, I17*0.5+J17*0.5, I17*1/3+J17*2/3)</f>
        <v>131.5</v>
      </c>
      <c r="L17" t="str">
        <f>VLOOKUP(B17, Investigations!A:C, 2, FALSE)</f>
        <v>n</v>
      </c>
      <c r="M17">
        <f>VLOOKUP($B17,Investigations!$A$1:$C$52, 3, false)</f>
        <v>12.1</v>
      </c>
      <c r="N17" t="str">
        <f t="shared" si="10"/>
        <v>No</v>
      </c>
      <c r="O17">
        <f t="shared" si="11"/>
        <v>0</v>
      </c>
      <c r="P17" s="1">
        <f t="shared" si="12"/>
        <v>1</v>
      </c>
      <c r="Q17" s="9">
        <f t="shared" si="13"/>
        <v>0</v>
      </c>
      <c r="R17">
        <f t="shared" si="14"/>
        <v>0</v>
      </c>
      <c r="S17">
        <f t="shared" si="15"/>
        <v>0</v>
      </c>
      <c r="T17">
        <f t="shared" si="16"/>
        <v>1</v>
      </c>
    </row>
    <row r="18">
      <c r="A18" s="1">
        <v>17.0</v>
      </c>
      <c r="B18" t="str">
        <f t="shared" si="1"/>
        <v>ST001_17</v>
      </c>
      <c r="C18">
        <f t="shared" si="2"/>
        <v>20</v>
      </c>
      <c r="D18" t="str">
        <f t="shared" si="3"/>
        <v>F</v>
      </c>
      <c r="E18">
        <f t="shared" si="4"/>
        <v>159</v>
      </c>
      <c r="F18" s="8">
        <f t="shared" si="5"/>
        <v>0.93</v>
      </c>
      <c r="G18">
        <f t="shared" si="6"/>
        <v>27</v>
      </c>
      <c r="H18">
        <f t="shared" si="7"/>
        <v>37.5</v>
      </c>
      <c r="I18">
        <f t="shared" si="8"/>
        <v>139</v>
      </c>
      <c r="J18">
        <f t="shared" si="9"/>
        <v>97</v>
      </c>
      <c r="K18" s="6">
        <f>IF(E18&gt;MAP_HR_Threshold, I18*0.5+J18*0.5, I18*1/3+J18*2/3)</f>
        <v>118</v>
      </c>
      <c r="L18" t="str">
        <f>VLOOKUP(B18, Investigations!A:C, 2, FALSE)</f>
        <v>y</v>
      </c>
      <c r="M18">
        <f>VLOOKUP($B18,Investigations!$A$1:$C$52, 3, false)</f>
        <v>9.5</v>
      </c>
      <c r="N18" t="str">
        <f t="shared" si="10"/>
        <v>Yes</v>
      </c>
      <c r="O18">
        <f t="shared" si="11"/>
        <v>1</v>
      </c>
      <c r="P18" s="1">
        <f t="shared" si="12"/>
        <v>1</v>
      </c>
      <c r="Q18" s="9">
        <f t="shared" si="13"/>
        <v>0</v>
      </c>
      <c r="R18">
        <f t="shared" si="14"/>
        <v>0</v>
      </c>
      <c r="S18">
        <f t="shared" si="15"/>
        <v>0</v>
      </c>
      <c r="T18">
        <f t="shared" si="16"/>
        <v>2</v>
      </c>
    </row>
    <row r="19">
      <c r="A19" s="1">
        <v>18.0</v>
      </c>
      <c r="B19" t="str">
        <f t="shared" si="1"/>
        <v>ST001_18</v>
      </c>
      <c r="C19">
        <f t="shared" si="2"/>
        <v>40</v>
      </c>
      <c r="D19" t="str">
        <f t="shared" si="3"/>
        <v>M</v>
      </c>
      <c r="E19">
        <f t="shared" si="4"/>
        <v>193</v>
      </c>
      <c r="F19" s="8">
        <f t="shared" si="5"/>
        <v>0.86</v>
      </c>
      <c r="G19">
        <f t="shared" si="6"/>
        <v>34</v>
      </c>
      <c r="H19">
        <f t="shared" si="7"/>
        <v>36.4</v>
      </c>
      <c r="I19">
        <f t="shared" si="8"/>
        <v>131</v>
      </c>
      <c r="J19">
        <f t="shared" si="9"/>
        <v>87</v>
      </c>
      <c r="K19" s="6">
        <f>IF(E19&gt;MAP_HR_Threshold, I19*0.5+J19*0.5, I19*1/3+J19*2/3)</f>
        <v>109</v>
      </c>
      <c r="L19" t="str">
        <f>VLOOKUP(B19, Investigations!A:C, 2, FALSE)</f>
        <v>#N/A</v>
      </c>
      <c r="M19" t="str">
        <f>VLOOKUP($B19,Investigations!$A$1:$C$52, 3, false)</f>
        <v>#N/A</v>
      </c>
      <c r="N19" t="str">
        <f t="shared" si="10"/>
        <v>#N/A</v>
      </c>
      <c r="O19" t="str">
        <f t="shared" si="11"/>
        <v>#N/A</v>
      </c>
      <c r="P19" s="1" t="str">
        <f t="shared" si="12"/>
        <v>#N/A</v>
      </c>
      <c r="Q19" s="9">
        <f t="shared" si="13"/>
        <v>1</v>
      </c>
      <c r="R19">
        <f t="shared" si="14"/>
        <v>0</v>
      </c>
      <c r="S19">
        <f t="shared" si="15"/>
        <v>0</v>
      </c>
      <c r="T19" t="str">
        <f t="shared" si="16"/>
        <v>#N/A</v>
      </c>
    </row>
    <row r="20">
      <c r="A20" s="1">
        <v>19.0</v>
      </c>
      <c r="B20" t="str">
        <f t="shared" si="1"/>
        <v>ST001_19</v>
      </c>
      <c r="C20">
        <f t="shared" si="2"/>
        <v>65</v>
      </c>
      <c r="D20" t="str">
        <f t="shared" si="3"/>
        <v>M</v>
      </c>
      <c r="E20">
        <f t="shared" si="4"/>
        <v>179</v>
      </c>
      <c r="F20" s="8">
        <f t="shared" si="5"/>
        <v>0.96</v>
      </c>
      <c r="G20">
        <f t="shared" si="6"/>
        <v>16</v>
      </c>
      <c r="H20">
        <f t="shared" si="7"/>
        <v>38.1</v>
      </c>
      <c r="I20">
        <f t="shared" si="8"/>
        <v>108</v>
      </c>
      <c r="J20">
        <f t="shared" si="9"/>
        <v>113</v>
      </c>
      <c r="K20" s="6">
        <f>IF(E20&gt;MAP_HR_Threshold, I20*0.5+J20*0.5, I20*1/3+J20*2/3)</f>
        <v>110.5</v>
      </c>
      <c r="L20" t="str">
        <f>VLOOKUP(B20, Investigations!A:C, 2, FALSE)</f>
        <v>NO</v>
      </c>
      <c r="M20">
        <f>VLOOKUP($B20,Investigations!$A$1:$C$52, 3, false)</f>
        <v>14.9</v>
      </c>
      <c r="N20" t="str">
        <f t="shared" si="10"/>
        <v>No</v>
      </c>
      <c r="O20">
        <f t="shared" si="11"/>
        <v>0</v>
      </c>
      <c r="P20" s="1">
        <f t="shared" si="12"/>
        <v>1</v>
      </c>
      <c r="Q20" s="9">
        <f t="shared" si="13"/>
        <v>0</v>
      </c>
      <c r="R20">
        <f t="shared" si="14"/>
        <v>0</v>
      </c>
      <c r="S20">
        <f t="shared" si="15"/>
        <v>0</v>
      </c>
      <c r="T20">
        <f t="shared" si="16"/>
        <v>1</v>
      </c>
    </row>
    <row r="21">
      <c r="A21" s="1">
        <v>20.0</v>
      </c>
      <c r="B21" t="str">
        <f t="shared" si="1"/>
        <v>ST001_20</v>
      </c>
      <c r="C21">
        <f t="shared" si="2"/>
        <v>53</v>
      </c>
      <c r="D21" t="str">
        <f t="shared" si="3"/>
        <v>M</v>
      </c>
      <c r="E21">
        <f t="shared" si="4"/>
        <v>167</v>
      </c>
      <c r="F21" s="8">
        <f t="shared" si="5"/>
        <v>0.82</v>
      </c>
      <c r="G21">
        <f t="shared" si="6"/>
        <v>21</v>
      </c>
      <c r="H21">
        <f t="shared" si="7"/>
        <v>37.2</v>
      </c>
      <c r="I21">
        <f t="shared" si="8"/>
        <v>192</v>
      </c>
      <c r="J21">
        <f t="shared" si="9"/>
        <v>41</v>
      </c>
      <c r="K21" s="6">
        <f>IF(E21&gt;MAP_HR_Threshold, I21*0.5+J21*0.5, I21*1/3+J21*2/3)</f>
        <v>116.5</v>
      </c>
      <c r="L21" t="str">
        <f>VLOOKUP(B21, Investigations!A:C, 2, FALSE)</f>
        <v>y</v>
      </c>
      <c r="M21">
        <f>VLOOKUP($B21,Investigations!$A$1:$C$52, 3, false)</f>
        <v>4.7</v>
      </c>
      <c r="N21" t="str">
        <f t="shared" si="10"/>
        <v>Yes</v>
      </c>
      <c r="O21">
        <f t="shared" si="11"/>
        <v>1</v>
      </c>
      <c r="P21" s="1">
        <f t="shared" si="12"/>
        <v>0</v>
      </c>
      <c r="Q21" s="9">
        <f t="shared" si="13"/>
        <v>0</v>
      </c>
      <c r="R21">
        <f t="shared" si="14"/>
        <v>1</v>
      </c>
      <c r="S21">
        <f t="shared" si="15"/>
        <v>0</v>
      </c>
      <c r="T21">
        <f t="shared" si="16"/>
        <v>2</v>
      </c>
    </row>
    <row r="22">
      <c r="A22" s="1">
        <v>21.0</v>
      </c>
      <c r="B22" t="str">
        <f t="shared" si="1"/>
        <v>ST001_21</v>
      </c>
      <c r="C22">
        <f t="shared" si="2"/>
        <v>93</v>
      </c>
      <c r="D22" t="str">
        <f t="shared" si="3"/>
        <v>M</v>
      </c>
      <c r="E22">
        <f t="shared" si="4"/>
        <v>77</v>
      </c>
      <c r="F22" s="8">
        <f t="shared" si="5"/>
        <v>0.86</v>
      </c>
      <c r="G22">
        <f t="shared" si="6"/>
        <v>12</v>
      </c>
      <c r="H22">
        <f t="shared" si="7"/>
        <v>38.6</v>
      </c>
      <c r="I22">
        <f t="shared" si="8"/>
        <v>79</v>
      </c>
      <c r="J22">
        <f t="shared" si="9"/>
        <v>47</v>
      </c>
      <c r="K22" s="6">
        <f>IF(E22&gt;MAP_HR_Threshold, I22*0.5+J22*0.5, I22*1/3+J22*2/3)</f>
        <v>57.66666667</v>
      </c>
      <c r="L22" t="str">
        <f>VLOOKUP(B22, Investigations!A:C, 2, FALSE)</f>
        <v>NO</v>
      </c>
      <c r="M22">
        <f>VLOOKUP($B22,Investigations!$A$1:$C$52, 3, false)</f>
        <v>10.5</v>
      </c>
      <c r="N22" t="str">
        <f t="shared" si="10"/>
        <v>No</v>
      </c>
      <c r="O22">
        <f t="shared" si="11"/>
        <v>0</v>
      </c>
      <c r="P22" s="1">
        <f t="shared" si="12"/>
        <v>1</v>
      </c>
      <c r="Q22" s="9">
        <f t="shared" si="13"/>
        <v>0</v>
      </c>
      <c r="R22">
        <f t="shared" si="14"/>
        <v>1</v>
      </c>
      <c r="S22">
        <f t="shared" si="15"/>
        <v>1</v>
      </c>
      <c r="T22">
        <f t="shared" si="16"/>
        <v>3</v>
      </c>
    </row>
    <row r="23">
      <c r="A23" s="1">
        <v>22.0</v>
      </c>
      <c r="B23" t="str">
        <f t="shared" si="1"/>
        <v>ST001_22</v>
      </c>
      <c r="C23">
        <f t="shared" si="2"/>
        <v>88</v>
      </c>
      <c r="D23" t="str">
        <f t="shared" si="3"/>
        <v>F</v>
      </c>
      <c r="E23">
        <f t="shared" si="4"/>
        <v>107</v>
      </c>
      <c r="F23" s="8">
        <f t="shared" si="5"/>
        <v>0.83</v>
      </c>
      <c r="G23">
        <f t="shared" si="6"/>
        <v>16</v>
      </c>
      <c r="H23">
        <f t="shared" si="7"/>
        <v>36.1</v>
      </c>
      <c r="I23">
        <f t="shared" si="8"/>
        <v>204</v>
      </c>
      <c r="J23">
        <f t="shared" si="9"/>
        <v>120</v>
      </c>
      <c r="K23" s="6">
        <f>IF(E23&gt;MAP_HR_Threshold, I23*0.5+J23*0.5, I23*1/3+J23*2/3)</f>
        <v>162</v>
      </c>
      <c r="L23" t="str">
        <f>VLOOKUP(B23, Investigations!A:C, 2, FALSE)</f>
        <v>#N/A</v>
      </c>
      <c r="M23" t="str">
        <f>VLOOKUP($B23,Investigations!$A$1:$C$52, 3, false)</f>
        <v>#N/A</v>
      </c>
      <c r="N23" t="str">
        <f t="shared" si="10"/>
        <v>#N/A</v>
      </c>
      <c r="O23" t="str">
        <f t="shared" si="11"/>
        <v>#N/A</v>
      </c>
      <c r="P23" s="1" t="str">
        <f t="shared" si="12"/>
        <v>#N/A</v>
      </c>
      <c r="Q23" s="9">
        <f t="shared" si="13"/>
        <v>0</v>
      </c>
      <c r="R23">
        <f t="shared" si="14"/>
        <v>0</v>
      </c>
      <c r="S23">
        <f t="shared" si="15"/>
        <v>1</v>
      </c>
      <c r="T23" t="str">
        <f t="shared" si="16"/>
        <v>#N/A</v>
      </c>
    </row>
    <row r="24">
      <c r="A24" s="1">
        <v>23.0</v>
      </c>
      <c r="B24" t="str">
        <f t="shared" si="1"/>
        <v>ST001_23</v>
      </c>
      <c r="C24">
        <f t="shared" si="2"/>
        <v>93</v>
      </c>
      <c r="D24" t="str">
        <f t="shared" si="3"/>
        <v>F</v>
      </c>
      <c r="E24">
        <f t="shared" si="4"/>
        <v>160</v>
      </c>
      <c r="F24" s="8">
        <f t="shared" si="5"/>
        <v>0.83</v>
      </c>
      <c r="G24">
        <f t="shared" si="6"/>
        <v>16</v>
      </c>
      <c r="H24">
        <f t="shared" si="7"/>
        <v>39.6</v>
      </c>
      <c r="I24">
        <f t="shared" si="8"/>
        <v>123</v>
      </c>
      <c r="J24">
        <f t="shared" si="9"/>
        <v>46</v>
      </c>
      <c r="K24" s="6">
        <f>IF(E24&gt;MAP_HR_Threshold, I24*0.5+J24*0.5, I24*1/3+J24*2/3)</f>
        <v>84.5</v>
      </c>
      <c r="L24" t="str">
        <f>VLOOKUP(B24, Investigations!A:C, 2, FALSE)</f>
        <v>YES</v>
      </c>
      <c r="M24">
        <f>VLOOKUP($B24,Investigations!$A$1:$C$52, 3, false)</f>
        <v>10.9</v>
      </c>
      <c r="N24" t="str">
        <f t="shared" si="10"/>
        <v>Yes</v>
      </c>
      <c r="O24">
        <f t="shared" si="11"/>
        <v>1</v>
      </c>
      <c r="P24" s="1">
        <f t="shared" si="12"/>
        <v>1</v>
      </c>
      <c r="Q24" s="9">
        <f t="shared" si="13"/>
        <v>0</v>
      </c>
      <c r="R24">
        <f t="shared" si="14"/>
        <v>1</v>
      </c>
      <c r="S24">
        <f t="shared" si="15"/>
        <v>1</v>
      </c>
      <c r="T24">
        <f t="shared" si="16"/>
        <v>4</v>
      </c>
    </row>
    <row r="25">
      <c r="A25" s="1">
        <v>24.0</v>
      </c>
      <c r="B25" t="str">
        <f t="shared" si="1"/>
        <v>ST001_24</v>
      </c>
      <c r="C25">
        <f t="shared" si="2"/>
        <v>3</v>
      </c>
      <c r="D25" t="str">
        <f t="shared" si="3"/>
        <v>F</v>
      </c>
      <c r="E25">
        <f t="shared" si="4"/>
        <v>88</v>
      </c>
      <c r="F25" s="8">
        <f t="shared" si="5"/>
        <v>0.82</v>
      </c>
      <c r="G25">
        <f t="shared" si="6"/>
        <v>32</v>
      </c>
      <c r="H25">
        <f t="shared" si="7"/>
        <v>36.1</v>
      </c>
      <c r="I25">
        <f t="shared" si="8"/>
        <v>219</v>
      </c>
      <c r="J25">
        <f t="shared" si="9"/>
        <v>130</v>
      </c>
      <c r="K25" s="6">
        <f>IF(E25&gt;MAP_HR_Threshold, I25*0.5+J25*0.5, I25*1/3+J25*2/3)</f>
        <v>159.6666667</v>
      </c>
      <c r="L25" t="str">
        <f>VLOOKUP(B25, Investigations!A:C, 2, FALSE)</f>
        <v>NO</v>
      </c>
      <c r="M25">
        <f>VLOOKUP($B25,Investigations!$A$1:$C$52, 3, false)</f>
        <v>1.9</v>
      </c>
      <c r="N25" t="str">
        <f t="shared" si="10"/>
        <v>No</v>
      </c>
      <c r="O25">
        <f t="shared" si="11"/>
        <v>0</v>
      </c>
      <c r="P25" s="1">
        <f t="shared" si="12"/>
        <v>0</v>
      </c>
      <c r="Q25" s="9">
        <f t="shared" si="13"/>
        <v>1</v>
      </c>
      <c r="R25">
        <f t="shared" si="14"/>
        <v>0</v>
      </c>
      <c r="S25">
        <f t="shared" si="15"/>
        <v>0</v>
      </c>
      <c r="T25">
        <f t="shared" si="16"/>
        <v>1</v>
      </c>
    </row>
    <row r="26">
      <c r="A26" s="1">
        <v>25.0</v>
      </c>
      <c r="B26" t="str">
        <f t="shared" si="1"/>
        <v>ST001_25</v>
      </c>
      <c r="C26">
        <f t="shared" si="2"/>
        <v>43</v>
      </c>
      <c r="D26" t="str">
        <f t="shared" si="3"/>
        <v>M</v>
      </c>
      <c r="E26">
        <f t="shared" si="4"/>
        <v>194</v>
      </c>
      <c r="F26" s="8">
        <f t="shared" si="5"/>
        <v>0.82</v>
      </c>
      <c r="G26">
        <f t="shared" si="6"/>
        <v>38</v>
      </c>
      <c r="H26">
        <f t="shared" si="7"/>
        <v>39.3</v>
      </c>
      <c r="I26">
        <f t="shared" si="8"/>
        <v>207</v>
      </c>
      <c r="J26">
        <f t="shared" si="9"/>
        <v>137</v>
      </c>
      <c r="K26" s="6">
        <f>IF(E26&gt;MAP_HR_Threshold, I26*0.5+J26*0.5, I26*1/3+J26*2/3)</f>
        <v>172</v>
      </c>
      <c r="L26" t="str">
        <f>VLOOKUP(B26, Investigations!A:C, 2, FALSE)</f>
        <v>#N/A</v>
      </c>
      <c r="M26" t="str">
        <f>VLOOKUP($B26,Investigations!$A$1:$C$52, 3, false)</f>
        <v>#N/A</v>
      </c>
      <c r="N26" t="str">
        <f t="shared" si="10"/>
        <v>#N/A</v>
      </c>
      <c r="O26" t="str">
        <f t="shared" si="11"/>
        <v>#N/A</v>
      </c>
      <c r="P26" s="1" t="str">
        <f t="shared" si="12"/>
        <v>#N/A</v>
      </c>
      <c r="Q26" s="9">
        <f t="shared" si="13"/>
        <v>1</v>
      </c>
      <c r="R26">
        <f t="shared" si="14"/>
        <v>0</v>
      </c>
      <c r="S26">
        <f t="shared" si="15"/>
        <v>0</v>
      </c>
      <c r="T26" t="str">
        <f t="shared" si="16"/>
        <v>#N/A</v>
      </c>
    </row>
    <row r="27">
      <c r="A27" s="1">
        <v>26.0</v>
      </c>
      <c r="B27" t="str">
        <f t="shared" si="1"/>
        <v>ST001_26</v>
      </c>
      <c r="C27">
        <f t="shared" si="2"/>
        <v>29</v>
      </c>
      <c r="D27" t="str">
        <f t="shared" si="3"/>
        <v>M</v>
      </c>
      <c r="E27">
        <f t="shared" si="4"/>
        <v>90</v>
      </c>
      <c r="F27" s="8">
        <f t="shared" si="5"/>
        <v>0.8</v>
      </c>
      <c r="G27">
        <f t="shared" si="6"/>
        <v>11</v>
      </c>
      <c r="H27">
        <f t="shared" si="7"/>
        <v>37.9</v>
      </c>
      <c r="I27">
        <f t="shared" si="8"/>
        <v>147</v>
      </c>
      <c r="J27">
        <f t="shared" si="9"/>
        <v>73</v>
      </c>
      <c r="K27" s="6">
        <f>IF(E27&gt;MAP_HR_Threshold, I27*0.5+J27*0.5, I27*1/3+J27*2/3)</f>
        <v>97.66666667</v>
      </c>
      <c r="L27" t="str">
        <f>VLOOKUP(B27, Investigations!A:C, 2, FALSE)</f>
        <v>#N/A</v>
      </c>
      <c r="M27" t="str">
        <f>VLOOKUP($B27,Investigations!$A$1:$C$52, 3, false)</f>
        <v>#N/A</v>
      </c>
      <c r="N27" t="str">
        <f t="shared" si="10"/>
        <v>#N/A</v>
      </c>
      <c r="O27" t="str">
        <f t="shared" si="11"/>
        <v>#N/A</v>
      </c>
      <c r="P27" s="1" t="str">
        <f t="shared" si="12"/>
        <v>#N/A</v>
      </c>
      <c r="Q27" s="9">
        <f t="shared" si="13"/>
        <v>0</v>
      </c>
      <c r="R27">
        <f t="shared" si="14"/>
        <v>0</v>
      </c>
      <c r="S27">
        <f t="shared" si="15"/>
        <v>0</v>
      </c>
      <c r="T27" t="str">
        <f t="shared" si="16"/>
        <v>#N/A</v>
      </c>
    </row>
    <row r="28">
      <c r="A28" s="1">
        <v>27.0</v>
      </c>
      <c r="B28" t="str">
        <f t="shared" si="1"/>
        <v>ST001_27</v>
      </c>
      <c r="C28">
        <f t="shared" si="2"/>
        <v>71</v>
      </c>
      <c r="D28" t="str">
        <f t="shared" si="3"/>
        <v>M</v>
      </c>
      <c r="E28">
        <f t="shared" si="4"/>
        <v>64</v>
      </c>
      <c r="F28" s="8">
        <f t="shared" si="5"/>
        <v>0.89</v>
      </c>
      <c r="G28">
        <f t="shared" si="6"/>
        <v>26</v>
      </c>
      <c r="H28">
        <f t="shared" si="7"/>
        <v>39.9</v>
      </c>
      <c r="I28">
        <f t="shared" si="8"/>
        <v>87</v>
      </c>
      <c r="J28">
        <f t="shared" si="9"/>
        <v>43</v>
      </c>
      <c r="K28" s="6">
        <f>IF(E28&gt;MAP_HR_Threshold, I28*0.5+J28*0.5, I28*1/3+J28*2/3)</f>
        <v>57.66666667</v>
      </c>
      <c r="L28" t="str">
        <f>VLOOKUP(B28, Investigations!A:C, 2, FALSE)</f>
        <v>#N/A</v>
      </c>
      <c r="M28" t="str">
        <f>VLOOKUP($B28,Investigations!$A$1:$C$52, 3, false)</f>
        <v>#N/A</v>
      </c>
      <c r="N28" t="str">
        <f t="shared" si="10"/>
        <v>#N/A</v>
      </c>
      <c r="O28" t="str">
        <f t="shared" si="11"/>
        <v>#N/A</v>
      </c>
      <c r="P28" s="1" t="str">
        <f t="shared" si="12"/>
        <v>#N/A</v>
      </c>
      <c r="Q28" s="9">
        <f t="shared" si="13"/>
        <v>0</v>
      </c>
      <c r="R28">
        <f t="shared" si="14"/>
        <v>1</v>
      </c>
      <c r="S28">
        <f t="shared" si="15"/>
        <v>1</v>
      </c>
      <c r="T28" t="str">
        <f t="shared" si="16"/>
        <v>#N/A</v>
      </c>
    </row>
    <row r="29">
      <c r="A29" s="1">
        <v>28.0</v>
      </c>
      <c r="B29" t="str">
        <f t="shared" si="1"/>
        <v>ST001_28</v>
      </c>
      <c r="C29">
        <f t="shared" si="2"/>
        <v>55</v>
      </c>
      <c r="D29" t="str">
        <f t="shared" si="3"/>
        <v>F</v>
      </c>
      <c r="E29">
        <f t="shared" si="4"/>
        <v>72</v>
      </c>
      <c r="F29" s="8">
        <f t="shared" si="5"/>
        <v>0.8</v>
      </c>
      <c r="G29">
        <f t="shared" si="6"/>
        <v>23</v>
      </c>
      <c r="H29">
        <f t="shared" si="7"/>
        <v>37.5</v>
      </c>
      <c r="I29">
        <f t="shared" si="8"/>
        <v>115</v>
      </c>
      <c r="J29">
        <f t="shared" si="9"/>
        <v>128</v>
      </c>
      <c r="K29" s="6">
        <f>IF(E29&gt;MAP_HR_Threshold, I29*0.5+J29*0.5, I29*1/3+J29*2/3)</f>
        <v>123.6666667</v>
      </c>
      <c r="L29" t="str">
        <f>VLOOKUP(B29, Investigations!A:C, 2, FALSE)</f>
        <v>Y</v>
      </c>
      <c r="M29">
        <f>VLOOKUP($B29,Investigations!$A$1:$C$52, 3, false)</f>
        <v>3.2</v>
      </c>
      <c r="N29" t="str">
        <f t="shared" si="10"/>
        <v>Yes</v>
      </c>
      <c r="O29">
        <f t="shared" si="11"/>
        <v>1</v>
      </c>
      <c r="P29" s="1">
        <f t="shared" si="12"/>
        <v>0</v>
      </c>
      <c r="Q29" s="9">
        <f t="shared" si="13"/>
        <v>0</v>
      </c>
      <c r="R29">
        <f t="shared" si="14"/>
        <v>0</v>
      </c>
      <c r="S29">
        <f t="shared" si="15"/>
        <v>0</v>
      </c>
      <c r="T29">
        <f t="shared" si="16"/>
        <v>1</v>
      </c>
    </row>
    <row r="30">
      <c r="A30" s="1">
        <v>29.0</v>
      </c>
      <c r="B30" t="str">
        <f t="shared" si="1"/>
        <v>ST001_29</v>
      </c>
      <c r="C30">
        <f t="shared" si="2"/>
        <v>24</v>
      </c>
      <c r="D30" t="str">
        <f t="shared" si="3"/>
        <v>M</v>
      </c>
      <c r="E30">
        <f t="shared" si="4"/>
        <v>55</v>
      </c>
      <c r="F30" s="8">
        <f t="shared" si="5"/>
        <v>0.83</v>
      </c>
      <c r="G30">
        <f t="shared" si="6"/>
        <v>6</v>
      </c>
      <c r="H30">
        <f t="shared" si="7"/>
        <v>39.2</v>
      </c>
      <c r="I30">
        <f t="shared" si="8"/>
        <v>68</v>
      </c>
      <c r="J30">
        <f t="shared" si="9"/>
        <v>90</v>
      </c>
      <c r="K30" s="6">
        <f>IF(E30&gt;MAP_HR_Threshold, I30*0.5+J30*0.5, I30*1/3+J30*2/3)</f>
        <v>82.66666667</v>
      </c>
      <c r="L30" t="str">
        <f>VLOOKUP(B30, Investigations!A:C, 2, FALSE)</f>
        <v>#N/A</v>
      </c>
      <c r="M30" t="str">
        <f>VLOOKUP($B30,Investigations!$A$1:$C$52, 3, false)</f>
        <v>#N/A</v>
      </c>
      <c r="N30" t="str">
        <f t="shared" si="10"/>
        <v>#N/A</v>
      </c>
      <c r="O30" t="str">
        <f t="shared" si="11"/>
        <v>#N/A</v>
      </c>
      <c r="P30" s="1" t="str">
        <f t="shared" si="12"/>
        <v>#N/A</v>
      </c>
      <c r="Q30" s="9">
        <f t="shared" si="13"/>
        <v>0</v>
      </c>
      <c r="R30">
        <f t="shared" si="14"/>
        <v>1</v>
      </c>
      <c r="S30">
        <f t="shared" si="15"/>
        <v>0</v>
      </c>
      <c r="T30" t="str">
        <f t="shared" si="16"/>
        <v>#N/A</v>
      </c>
    </row>
    <row r="31">
      <c r="A31" s="1">
        <v>30.0</v>
      </c>
      <c r="B31" t="str">
        <f t="shared" si="1"/>
        <v>ST001_30</v>
      </c>
      <c r="C31">
        <f t="shared" si="2"/>
        <v>37</v>
      </c>
      <c r="D31" t="str">
        <f t="shared" si="3"/>
        <v>M</v>
      </c>
      <c r="E31">
        <f t="shared" si="4"/>
        <v>58</v>
      </c>
      <c r="F31" s="8">
        <f t="shared" si="5"/>
        <v>0.83</v>
      </c>
      <c r="G31">
        <f t="shared" si="6"/>
        <v>37</v>
      </c>
      <c r="H31">
        <f t="shared" si="7"/>
        <v>39.4</v>
      </c>
      <c r="I31">
        <f t="shared" si="8"/>
        <v>124</v>
      </c>
      <c r="J31">
        <f t="shared" si="9"/>
        <v>116</v>
      </c>
      <c r="K31" s="6">
        <f>IF(E31&gt;MAP_HR_Threshold, I31*0.5+J31*0.5, I31*1/3+J31*2/3)</f>
        <v>118.6666667</v>
      </c>
      <c r="L31" t="str">
        <f>VLOOKUP(B31, Investigations!A:C, 2, FALSE)</f>
        <v>#N/A</v>
      </c>
      <c r="M31" t="str">
        <f>VLOOKUP($B31,Investigations!$A$1:$C$52, 3, false)</f>
        <v>#N/A</v>
      </c>
      <c r="N31" t="str">
        <f t="shared" si="10"/>
        <v>#N/A</v>
      </c>
      <c r="O31" t="str">
        <f t="shared" si="11"/>
        <v>#N/A</v>
      </c>
      <c r="P31" s="1" t="str">
        <f t="shared" si="12"/>
        <v>#N/A</v>
      </c>
      <c r="Q31" s="9">
        <f t="shared" si="13"/>
        <v>1</v>
      </c>
      <c r="R31">
        <f t="shared" si="14"/>
        <v>0</v>
      </c>
      <c r="S31">
        <f t="shared" si="15"/>
        <v>0</v>
      </c>
      <c r="T31" t="str">
        <f t="shared" si="16"/>
        <v>#N/A</v>
      </c>
    </row>
    <row r="32">
      <c r="A32" s="1">
        <v>31.0</v>
      </c>
      <c r="B32" t="str">
        <f t="shared" si="1"/>
        <v>ST001_31</v>
      </c>
      <c r="C32">
        <f t="shared" si="2"/>
        <v>85</v>
      </c>
      <c r="D32" t="str">
        <f t="shared" si="3"/>
        <v>M</v>
      </c>
      <c r="E32">
        <f t="shared" si="4"/>
        <v>160</v>
      </c>
      <c r="F32" s="8">
        <f t="shared" si="5"/>
        <v>0.8</v>
      </c>
      <c r="G32">
        <f t="shared" si="6"/>
        <v>7</v>
      </c>
      <c r="H32">
        <f t="shared" si="7"/>
        <v>38.8</v>
      </c>
      <c r="I32">
        <f t="shared" si="8"/>
        <v>148</v>
      </c>
      <c r="J32">
        <f t="shared" si="9"/>
        <v>109</v>
      </c>
      <c r="K32" s="6">
        <f>IF(E32&gt;MAP_HR_Threshold, I32*0.5+J32*0.5, I32*1/3+J32*2/3)</f>
        <v>128.5</v>
      </c>
      <c r="L32" t="str">
        <f>VLOOKUP(B32, Investigations!A:C, 2, FALSE)</f>
        <v>Y</v>
      </c>
      <c r="M32">
        <f>VLOOKUP($B32,Investigations!$A$1:$C$52, 3, false)</f>
        <v>13.9</v>
      </c>
      <c r="N32" t="str">
        <f t="shared" si="10"/>
        <v>Yes</v>
      </c>
      <c r="O32">
        <f t="shared" si="11"/>
        <v>1</v>
      </c>
      <c r="P32" s="1">
        <f t="shared" si="12"/>
        <v>1</v>
      </c>
      <c r="Q32" s="9">
        <f t="shared" si="13"/>
        <v>0</v>
      </c>
      <c r="R32">
        <f t="shared" si="14"/>
        <v>0</v>
      </c>
      <c r="S32">
        <f t="shared" si="15"/>
        <v>1</v>
      </c>
      <c r="T32">
        <f t="shared" si="16"/>
        <v>3</v>
      </c>
    </row>
    <row r="33">
      <c r="A33" s="1">
        <v>32.0</v>
      </c>
      <c r="B33" t="str">
        <f t="shared" si="1"/>
        <v>ST001_32</v>
      </c>
      <c r="C33">
        <f t="shared" si="2"/>
        <v>84</v>
      </c>
      <c r="D33" t="str">
        <f t="shared" si="3"/>
        <v>F</v>
      </c>
      <c r="E33">
        <f t="shared" si="4"/>
        <v>144</v>
      </c>
      <c r="F33" s="8">
        <f t="shared" si="5"/>
        <v>0.8</v>
      </c>
      <c r="G33">
        <f t="shared" si="6"/>
        <v>29</v>
      </c>
      <c r="H33">
        <f t="shared" si="7"/>
        <v>36.7</v>
      </c>
      <c r="I33">
        <f t="shared" si="8"/>
        <v>66</v>
      </c>
      <c r="J33">
        <f t="shared" si="9"/>
        <v>128</v>
      </c>
      <c r="K33" s="6">
        <f>IF(E33&gt;MAP_HR_Threshold, I33*0.5+J33*0.5, I33*1/3+J33*2/3)</f>
        <v>97</v>
      </c>
      <c r="L33" t="str">
        <f>VLOOKUP(B33, Investigations!A:C, 2, FALSE)</f>
        <v>#N/A</v>
      </c>
      <c r="M33" t="str">
        <f>VLOOKUP($B33,Investigations!$A$1:$C$52, 3, false)</f>
        <v>#N/A</v>
      </c>
      <c r="N33" t="str">
        <f t="shared" si="10"/>
        <v>#N/A</v>
      </c>
      <c r="O33" t="str">
        <f t="shared" si="11"/>
        <v>#N/A</v>
      </c>
      <c r="P33" s="1" t="str">
        <f t="shared" si="12"/>
        <v>#N/A</v>
      </c>
      <c r="Q33" s="9">
        <f t="shared" si="13"/>
        <v>0</v>
      </c>
      <c r="R33">
        <f t="shared" si="14"/>
        <v>1</v>
      </c>
      <c r="S33">
        <f t="shared" si="15"/>
        <v>1</v>
      </c>
      <c r="T33" t="str">
        <f t="shared" si="16"/>
        <v>#N/A</v>
      </c>
    </row>
    <row r="34">
      <c r="A34" s="1">
        <v>33.0</v>
      </c>
      <c r="B34" t="str">
        <f t="shared" si="1"/>
        <v>ST001_33</v>
      </c>
      <c r="C34">
        <f t="shared" si="2"/>
        <v>84</v>
      </c>
      <c r="D34" t="str">
        <f t="shared" si="3"/>
        <v>M</v>
      </c>
      <c r="E34">
        <f t="shared" si="4"/>
        <v>209</v>
      </c>
      <c r="F34" s="8">
        <f t="shared" si="5"/>
        <v>0.9</v>
      </c>
      <c r="G34">
        <f t="shared" si="6"/>
        <v>6</v>
      </c>
      <c r="H34">
        <f t="shared" si="7"/>
        <v>36.5</v>
      </c>
      <c r="I34">
        <f t="shared" si="8"/>
        <v>195</v>
      </c>
      <c r="J34">
        <f t="shared" si="9"/>
        <v>127</v>
      </c>
      <c r="K34" s="6">
        <f>IF(E34&gt;MAP_HR_Threshold, I34*0.5+J34*0.5, I34*1/3+J34*2/3)</f>
        <v>161</v>
      </c>
      <c r="L34" t="str">
        <f>VLOOKUP(B34, Investigations!A:C, 2, FALSE)</f>
        <v>no</v>
      </c>
      <c r="M34">
        <f>VLOOKUP($B34,Investigations!$A$1:$C$52, 3, false)</f>
        <v>12.8</v>
      </c>
      <c r="N34" t="str">
        <f t="shared" si="10"/>
        <v>No</v>
      </c>
      <c r="O34">
        <f t="shared" si="11"/>
        <v>0</v>
      </c>
      <c r="P34" s="1">
        <f t="shared" si="12"/>
        <v>1</v>
      </c>
      <c r="Q34" s="9">
        <f t="shared" si="13"/>
        <v>0</v>
      </c>
      <c r="R34">
        <f t="shared" si="14"/>
        <v>0</v>
      </c>
      <c r="S34">
        <f t="shared" si="15"/>
        <v>1</v>
      </c>
      <c r="T34">
        <f t="shared" si="16"/>
        <v>2</v>
      </c>
    </row>
    <row r="35">
      <c r="A35" s="1">
        <v>34.0</v>
      </c>
      <c r="B35" t="str">
        <f t="shared" si="1"/>
        <v>ST001_34</v>
      </c>
      <c r="C35">
        <f t="shared" si="2"/>
        <v>60</v>
      </c>
      <c r="D35" t="str">
        <f t="shared" si="3"/>
        <v>M</v>
      </c>
      <c r="E35">
        <f t="shared" si="4"/>
        <v>167</v>
      </c>
      <c r="F35" s="8">
        <f t="shared" si="5"/>
        <v>1</v>
      </c>
      <c r="G35">
        <f t="shared" si="6"/>
        <v>37</v>
      </c>
      <c r="H35">
        <f t="shared" si="7"/>
        <v>36.2</v>
      </c>
      <c r="I35">
        <f t="shared" si="8"/>
        <v>162</v>
      </c>
      <c r="J35">
        <f t="shared" si="9"/>
        <v>133</v>
      </c>
      <c r="K35" s="6">
        <f>IF(E35&gt;MAP_HR_Threshold, I35*0.5+J35*0.5, I35*1/3+J35*2/3)</f>
        <v>147.5</v>
      </c>
      <c r="L35" t="str">
        <f>VLOOKUP(B35, Investigations!A:C, 2, FALSE)</f>
        <v>#N/A</v>
      </c>
      <c r="M35" t="str">
        <f>VLOOKUP($B35,Investigations!$A$1:$C$52, 3, false)</f>
        <v>#N/A</v>
      </c>
      <c r="N35" t="str">
        <f t="shared" si="10"/>
        <v>#N/A</v>
      </c>
      <c r="O35" t="str">
        <f t="shared" si="11"/>
        <v>#N/A</v>
      </c>
      <c r="P35" s="1" t="str">
        <f t="shared" si="12"/>
        <v>#N/A</v>
      </c>
      <c r="Q35" s="9">
        <f t="shared" si="13"/>
        <v>1</v>
      </c>
      <c r="R35">
        <f t="shared" si="14"/>
        <v>0</v>
      </c>
      <c r="S35">
        <f t="shared" si="15"/>
        <v>0</v>
      </c>
      <c r="T35" t="str">
        <f t="shared" si="16"/>
        <v>#N/A</v>
      </c>
    </row>
    <row r="36">
      <c r="A36" s="1">
        <v>35.0</v>
      </c>
      <c r="B36" t="str">
        <f t="shared" si="1"/>
        <v>ST001_35</v>
      </c>
      <c r="C36">
        <f t="shared" si="2"/>
        <v>64</v>
      </c>
      <c r="D36" t="str">
        <f t="shared" si="3"/>
        <v>M</v>
      </c>
      <c r="E36">
        <f t="shared" si="4"/>
        <v>50</v>
      </c>
      <c r="F36" s="8">
        <f t="shared" si="5"/>
        <v>0.96</v>
      </c>
      <c r="G36">
        <f t="shared" si="6"/>
        <v>25</v>
      </c>
      <c r="H36">
        <f t="shared" si="7"/>
        <v>40</v>
      </c>
      <c r="I36">
        <f t="shared" si="8"/>
        <v>109</v>
      </c>
      <c r="J36">
        <f t="shared" si="9"/>
        <v>73</v>
      </c>
      <c r="K36" s="6">
        <f>IF(E36&gt;MAP_HR_Threshold, I36*0.5+J36*0.5, I36*1/3+J36*2/3)</f>
        <v>85</v>
      </c>
      <c r="L36" t="str">
        <f>VLOOKUP(B36, Investigations!A:C, 2, FALSE)</f>
        <v>#N/A</v>
      </c>
      <c r="M36" t="str">
        <f>VLOOKUP($B36,Investigations!$A$1:$C$52, 3, false)</f>
        <v>#N/A</v>
      </c>
      <c r="N36" t="str">
        <f t="shared" si="10"/>
        <v>#N/A</v>
      </c>
      <c r="O36" t="str">
        <f t="shared" si="11"/>
        <v>#N/A</v>
      </c>
      <c r="P36" s="1" t="str">
        <f t="shared" si="12"/>
        <v>#N/A</v>
      </c>
      <c r="Q36" s="9">
        <f t="shared" si="13"/>
        <v>0</v>
      </c>
      <c r="R36">
        <f t="shared" si="14"/>
        <v>0</v>
      </c>
      <c r="S36">
        <f t="shared" si="15"/>
        <v>0</v>
      </c>
      <c r="T36" t="str">
        <f t="shared" si="16"/>
        <v>#N/A</v>
      </c>
    </row>
    <row r="37">
      <c r="A37" s="1">
        <v>36.0</v>
      </c>
      <c r="B37" t="str">
        <f t="shared" si="1"/>
        <v>ST001_36</v>
      </c>
      <c r="C37">
        <f t="shared" si="2"/>
        <v>72</v>
      </c>
      <c r="D37" t="str">
        <f t="shared" si="3"/>
        <v>M</v>
      </c>
      <c r="E37">
        <f t="shared" si="4"/>
        <v>165</v>
      </c>
      <c r="F37" s="8">
        <f t="shared" si="5"/>
        <v>0.97</v>
      </c>
      <c r="G37">
        <f t="shared" si="6"/>
        <v>31</v>
      </c>
      <c r="H37">
        <f t="shared" si="7"/>
        <v>37.1</v>
      </c>
      <c r="I37">
        <f t="shared" si="8"/>
        <v>145</v>
      </c>
      <c r="J37">
        <f t="shared" si="9"/>
        <v>40</v>
      </c>
      <c r="K37" s="6">
        <f>IF(E37&gt;MAP_HR_Threshold, I37*0.5+J37*0.5, I37*1/3+J37*2/3)</f>
        <v>92.5</v>
      </c>
      <c r="L37" t="str">
        <f>VLOOKUP(B37, Investigations!A:C, 2, FALSE)</f>
        <v>#N/A</v>
      </c>
      <c r="M37" t="str">
        <f>VLOOKUP($B37,Investigations!$A$1:$C$52, 3, false)</f>
        <v>#N/A</v>
      </c>
      <c r="N37" t="str">
        <f t="shared" si="10"/>
        <v>#N/A</v>
      </c>
      <c r="O37" t="str">
        <f t="shared" si="11"/>
        <v>#N/A</v>
      </c>
      <c r="P37" s="1" t="str">
        <f t="shared" si="12"/>
        <v>#N/A</v>
      </c>
      <c r="Q37" s="9">
        <f t="shared" si="13"/>
        <v>1</v>
      </c>
      <c r="R37">
        <f t="shared" si="14"/>
        <v>1</v>
      </c>
      <c r="S37">
        <f t="shared" si="15"/>
        <v>1</v>
      </c>
      <c r="T37" t="str">
        <f t="shared" si="16"/>
        <v>#N/A</v>
      </c>
    </row>
    <row r="38">
      <c r="A38" s="1">
        <v>37.0</v>
      </c>
      <c r="B38" t="str">
        <f t="shared" si="1"/>
        <v>ST001_37</v>
      </c>
      <c r="C38">
        <f t="shared" si="2"/>
        <v>41</v>
      </c>
      <c r="D38" t="str">
        <f t="shared" si="3"/>
        <v>F</v>
      </c>
      <c r="E38">
        <f t="shared" si="4"/>
        <v>207</v>
      </c>
      <c r="F38" s="8">
        <f t="shared" si="5"/>
        <v>1</v>
      </c>
      <c r="G38">
        <f t="shared" si="6"/>
        <v>33</v>
      </c>
      <c r="H38">
        <f t="shared" si="7"/>
        <v>39.9</v>
      </c>
      <c r="I38">
        <f t="shared" si="8"/>
        <v>218</v>
      </c>
      <c r="J38">
        <f t="shared" si="9"/>
        <v>54</v>
      </c>
      <c r="K38" s="6">
        <f>IF(E38&gt;MAP_HR_Threshold, I38*0.5+J38*0.5, I38*1/3+J38*2/3)</f>
        <v>136</v>
      </c>
      <c r="L38" t="str">
        <f>VLOOKUP(B38, Investigations!A:C, 2, FALSE)</f>
        <v>n</v>
      </c>
      <c r="M38">
        <f>VLOOKUP($B38,Investigations!$A$1:$C$52, 3, false)</f>
        <v>7.4</v>
      </c>
      <c r="N38" t="str">
        <f t="shared" si="10"/>
        <v>No</v>
      </c>
      <c r="O38">
        <f t="shared" si="11"/>
        <v>0</v>
      </c>
      <c r="P38" s="1">
        <f t="shared" si="12"/>
        <v>0</v>
      </c>
      <c r="Q38" s="9">
        <f t="shared" si="13"/>
        <v>1</v>
      </c>
      <c r="R38">
        <f t="shared" si="14"/>
        <v>1</v>
      </c>
      <c r="S38">
        <f t="shared" si="15"/>
        <v>0</v>
      </c>
      <c r="T38">
        <f t="shared" si="16"/>
        <v>2</v>
      </c>
    </row>
    <row r="39">
      <c r="A39" s="1">
        <v>38.0</v>
      </c>
      <c r="B39" t="str">
        <f t="shared" si="1"/>
        <v>ST001_38</v>
      </c>
      <c r="C39">
        <f t="shared" si="2"/>
        <v>69</v>
      </c>
      <c r="D39" t="str">
        <f t="shared" si="3"/>
        <v>F</v>
      </c>
      <c r="E39">
        <f t="shared" si="4"/>
        <v>147</v>
      </c>
      <c r="F39" s="8">
        <f t="shared" si="5"/>
        <v>0.84</v>
      </c>
      <c r="G39">
        <f t="shared" si="6"/>
        <v>17</v>
      </c>
      <c r="H39">
        <f t="shared" si="7"/>
        <v>38.9</v>
      </c>
      <c r="I39">
        <f t="shared" si="8"/>
        <v>161</v>
      </c>
      <c r="J39">
        <f t="shared" si="9"/>
        <v>56</v>
      </c>
      <c r="K39" s="6">
        <f>IF(E39&gt;MAP_HR_Threshold, I39*0.5+J39*0.5, I39*1/3+J39*2/3)</f>
        <v>108.5</v>
      </c>
      <c r="L39" t="str">
        <f>VLOOKUP(B39, Investigations!A:C, 2, FALSE)</f>
        <v>#N/A</v>
      </c>
      <c r="M39" t="str">
        <f>VLOOKUP($B39,Investigations!$A$1:$C$52, 3, false)</f>
        <v>#N/A</v>
      </c>
      <c r="N39" t="str">
        <f t="shared" si="10"/>
        <v>#N/A</v>
      </c>
      <c r="O39" t="str">
        <f t="shared" si="11"/>
        <v>#N/A</v>
      </c>
      <c r="P39" s="1" t="str">
        <f t="shared" si="12"/>
        <v>#N/A</v>
      </c>
      <c r="Q39" s="9">
        <f t="shared" si="13"/>
        <v>0</v>
      </c>
      <c r="R39">
        <f t="shared" si="14"/>
        <v>1</v>
      </c>
      <c r="S39">
        <f t="shared" si="15"/>
        <v>1</v>
      </c>
      <c r="T39" t="str">
        <f t="shared" si="16"/>
        <v>#N/A</v>
      </c>
    </row>
    <row r="40">
      <c r="A40" s="1">
        <v>39.0</v>
      </c>
      <c r="B40" t="str">
        <f t="shared" si="1"/>
        <v>ST001_39</v>
      </c>
      <c r="C40">
        <f t="shared" si="2"/>
        <v>16</v>
      </c>
      <c r="D40" t="str">
        <f t="shared" si="3"/>
        <v>M</v>
      </c>
      <c r="E40">
        <f t="shared" si="4"/>
        <v>201</v>
      </c>
      <c r="F40" s="8">
        <f t="shared" si="5"/>
        <v>0.99</v>
      </c>
      <c r="G40">
        <f t="shared" si="6"/>
        <v>30</v>
      </c>
      <c r="H40">
        <f t="shared" si="7"/>
        <v>36.6</v>
      </c>
      <c r="I40">
        <f t="shared" si="8"/>
        <v>211</v>
      </c>
      <c r="J40">
        <f t="shared" si="9"/>
        <v>52</v>
      </c>
      <c r="K40" s="6">
        <f>IF(E40&gt;MAP_HR_Threshold, I40*0.5+J40*0.5, I40*1/3+J40*2/3)</f>
        <v>131.5</v>
      </c>
      <c r="L40" t="str">
        <f>VLOOKUP(B40, Investigations!A:C, 2, FALSE)</f>
        <v>N</v>
      </c>
      <c r="M40">
        <f>VLOOKUP($B40,Investigations!$A$1:$C$52, 3, false)</f>
        <v>13.4</v>
      </c>
      <c r="N40" t="str">
        <f t="shared" si="10"/>
        <v>No</v>
      </c>
      <c r="O40">
        <f t="shared" si="11"/>
        <v>0</v>
      </c>
      <c r="P40" s="1">
        <f t="shared" si="12"/>
        <v>1</v>
      </c>
      <c r="Q40" s="9">
        <f t="shared" si="13"/>
        <v>0</v>
      </c>
      <c r="R40">
        <f t="shared" si="14"/>
        <v>1</v>
      </c>
      <c r="S40">
        <f t="shared" si="15"/>
        <v>0</v>
      </c>
      <c r="T40">
        <f t="shared" si="16"/>
        <v>2</v>
      </c>
    </row>
    <row r="41">
      <c r="A41" s="1">
        <v>40.0</v>
      </c>
      <c r="B41" t="str">
        <f t="shared" si="1"/>
        <v>ST001_40</v>
      </c>
      <c r="C41">
        <f t="shared" si="2"/>
        <v>27</v>
      </c>
      <c r="D41" t="str">
        <f t="shared" si="3"/>
        <v>F</v>
      </c>
      <c r="E41">
        <f t="shared" si="4"/>
        <v>136</v>
      </c>
      <c r="F41" s="8">
        <f t="shared" si="5"/>
        <v>0.9</v>
      </c>
      <c r="G41">
        <f t="shared" si="6"/>
        <v>13</v>
      </c>
      <c r="H41">
        <f t="shared" si="7"/>
        <v>36.2</v>
      </c>
      <c r="I41">
        <f t="shared" si="8"/>
        <v>89</v>
      </c>
      <c r="J41">
        <f t="shared" si="9"/>
        <v>83</v>
      </c>
      <c r="K41" s="6">
        <f>IF(E41&gt;MAP_HR_Threshold, I41*0.5+J41*0.5, I41*1/3+J41*2/3)</f>
        <v>86</v>
      </c>
      <c r="L41" t="str">
        <f>VLOOKUP(B41, Investigations!A:C, 2, FALSE)</f>
        <v>N</v>
      </c>
      <c r="M41">
        <f>VLOOKUP($B41,Investigations!$A$1:$C$52, 3, false)</f>
        <v>13.2</v>
      </c>
      <c r="N41" t="str">
        <f t="shared" si="10"/>
        <v>No</v>
      </c>
      <c r="O41">
        <f t="shared" si="11"/>
        <v>0</v>
      </c>
      <c r="P41" s="1">
        <f t="shared" si="12"/>
        <v>1</v>
      </c>
      <c r="Q41" s="9">
        <f t="shared" si="13"/>
        <v>0</v>
      </c>
      <c r="R41">
        <f t="shared" si="14"/>
        <v>1</v>
      </c>
      <c r="S41">
        <f t="shared" si="15"/>
        <v>0</v>
      </c>
      <c r="T41">
        <f t="shared" si="16"/>
        <v>2</v>
      </c>
    </row>
    <row r="42">
      <c r="A42" s="1">
        <v>41.0</v>
      </c>
      <c r="B42" t="str">
        <f t="shared" si="1"/>
        <v>ST001_41</v>
      </c>
      <c r="C42">
        <f t="shared" si="2"/>
        <v>83</v>
      </c>
      <c r="D42" t="str">
        <f t="shared" si="3"/>
        <v>M</v>
      </c>
      <c r="E42">
        <f t="shared" si="4"/>
        <v>73</v>
      </c>
      <c r="F42" s="8">
        <f t="shared" si="5"/>
        <v>0.83</v>
      </c>
      <c r="G42">
        <f t="shared" si="6"/>
        <v>10</v>
      </c>
      <c r="H42">
        <f t="shared" si="7"/>
        <v>39.6</v>
      </c>
      <c r="I42">
        <f t="shared" si="8"/>
        <v>69</v>
      </c>
      <c r="J42">
        <f t="shared" si="9"/>
        <v>93</v>
      </c>
      <c r="K42" s="6">
        <f>IF(E42&gt;MAP_HR_Threshold, I42*0.5+J42*0.5, I42*1/3+J42*2/3)</f>
        <v>85</v>
      </c>
      <c r="L42" t="str">
        <f>VLOOKUP(B42, Investigations!A:C, 2, FALSE)</f>
        <v>#N/A</v>
      </c>
      <c r="M42" t="str">
        <f>VLOOKUP($B42,Investigations!$A$1:$C$52, 3, false)</f>
        <v>#N/A</v>
      </c>
      <c r="N42" t="str">
        <f t="shared" si="10"/>
        <v>#N/A</v>
      </c>
      <c r="O42" t="str">
        <f t="shared" si="11"/>
        <v>#N/A</v>
      </c>
      <c r="P42" s="1" t="str">
        <f t="shared" si="12"/>
        <v>#N/A</v>
      </c>
      <c r="Q42" s="9">
        <f t="shared" si="13"/>
        <v>0</v>
      </c>
      <c r="R42">
        <f t="shared" si="14"/>
        <v>1</v>
      </c>
      <c r="S42">
        <f t="shared" si="15"/>
        <v>1</v>
      </c>
      <c r="T42" t="str">
        <f t="shared" si="16"/>
        <v>#N/A</v>
      </c>
    </row>
    <row r="43">
      <c r="A43" s="1">
        <v>42.0</v>
      </c>
      <c r="B43" t="str">
        <f t="shared" si="1"/>
        <v>ST001_42</v>
      </c>
      <c r="C43">
        <f t="shared" si="2"/>
        <v>46</v>
      </c>
      <c r="D43" t="str">
        <f t="shared" si="3"/>
        <v>F</v>
      </c>
      <c r="E43">
        <f t="shared" si="4"/>
        <v>51</v>
      </c>
      <c r="F43" s="8">
        <f t="shared" si="5"/>
        <v>0.84</v>
      </c>
      <c r="G43">
        <f t="shared" si="6"/>
        <v>23</v>
      </c>
      <c r="H43">
        <f t="shared" si="7"/>
        <v>37.4</v>
      </c>
      <c r="I43">
        <f t="shared" si="8"/>
        <v>98</v>
      </c>
      <c r="J43">
        <f t="shared" si="9"/>
        <v>120</v>
      </c>
      <c r="K43" s="6">
        <f>IF(E43&gt;MAP_HR_Threshold, I43*0.5+J43*0.5, I43*1/3+J43*2/3)</f>
        <v>112.6666667</v>
      </c>
      <c r="L43" t="str">
        <f>VLOOKUP(B43, Investigations!A:C, 2, FALSE)</f>
        <v>#N/A</v>
      </c>
      <c r="M43" t="str">
        <f>VLOOKUP($B43,Investigations!$A$1:$C$52, 3, false)</f>
        <v>#N/A</v>
      </c>
      <c r="N43" t="str">
        <f t="shared" si="10"/>
        <v>#N/A</v>
      </c>
      <c r="O43" t="str">
        <f t="shared" si="11"/>
        <v>#N/A</v>
      </c>
      <c r="P43" s="1" t="str">
        <f t="shared" si="12"/>
        <v>#N/A</v>
      </c>
      <c r="Q43" s="9">
        <f t="shared" si="13"/>
        <v>0</v>
      </c>
      <c r="R43">
        <f t="shared" si="14"/>
        <v>0</v>
      </c>
      <c r="S43">
        <f t="shared" si="15"/>
        <v>0</v>
      </c>
      <c r="T43" t="str">
        <f t="shared" si="16"/>
        <v>#N/A</v>
      </c>
    </row>
    <row r="44">
      <c r="A44" s="1">
        <v>43.0</v>
      </c>
      <c r="B44" t="str">
        <f t="shared" si="1"/>
        <v>ST001_43</v>
      </c>
      <c r="C44">
        <f t="shared" si="2"/>
        <v>89</v>
      </c>
      <c r="D44" t="str">
        <f t="shared" si="3"/>
        <v>M</v>
      </c>
      <c r="E44">
        <f t="shared" si="4"/>
        <v>97</v>
      </c>
      <c r="F44" s="8">
        <f t="shared" si="5"/>
        <v>0.86</v>
      </c>
      <c r="G44">
        <f t="shared" si="6"/>
        <v>34</v>
      </c>
      <c r="H44">
        <f t="shared" si="7"/>
        <v>37.8</v>
      </c>
      <c r="I44">
        <f t="shared" si="8"/>
        <v>183</v>
      </c>
      <c r="J44">
        <f t="shared" si="9"/>
        <v>135</v>
      </c>
      <c r="K44" s="6">
        <f>IF(E44&gt;MAP_HR_Threshold, I44*0.5+J44*0.5, I44*1/3+J44*2/3)</f>
        <v>151</v>
      </c>
      <c r="L44" t="str">
        <f>VLOOKUP(B44, Investigations!A:C, 2, FALSE)</f>
        <v>#N/A</v>
      </c>
      <c r="M44" t="str">
        <f>VLOOKUP($B44,Investigations!$A$1:$C$52, 3, false)</f>
        <v>#N/A</v>
      </c>
      <c r="N44" t="str">
        <f t="shared" si="10"/>
        <v>#N/A</v>
      </c>
      <c r="O44" t="str">
        <f t="shared" si="11"/>
        <v>#N/A</v>
      </c>
      <c r="P44" s="1" t="str">
        <f t="shared" si="12"/>
        <v>#N/A</v>
      </c>
      <c r="Q44" s="9">
        <f t="shared" si="13"/>
        <v>1</v>
      </c>
      <c r="R44">
        <f t="shared" si="14"/>
        <v>0</v>
      </c>
      <c r="S44">
        <f t="shared" si="15"/>
        <v>1</v>
      </c>
      <c r="T44" t="str">
        <f t="shared" si="16"/>
        <v>#N/A</v>
      </c>
    </row>
    <row r="45">
      <c r="A45" s="1">
        <v>44.0</v>
      </c>
      <c r="B45" t="str">
        <f t="shared" si="1"/>
        <v>ST001_44</v>
      </c>
      <c r="C45">
        <f t="shared" si="2"/>
        <v>28</v>
      </c>
      <c r="D45" t="str">
        <f t="shared" si="3"/>
        <v>M</v>
      </c>
      <c r="E45">
        <f t="shared" si="4"/>
        <v>193</v>
      </c>
      <c r="F45" s="8">
        <f t="shared" si="5"/>
        <v>0.85</v>
      </c>
      <c r="G45">
        <f t="shared" si="6"/>
        <v>23</v>
      </c>
      <c r="H45">
        <f t="shared" si="7"/>
        <v>38.5</v>
      </c>
      <c r="I45">
        <f t="shared" si="8"/>
        <v>98</v>
      </c>
      <c r="J45">
        <f t="shared" si="9"/>
        <v>100</v>
      </c>
      <c r="K45" s="6">
        <f>IF(E45&gt;MAP_HR_Threshold, I45*0.5+J45*0.5, I45*1/3+J45*2/3)</f>
        <v>99</v>
      </c>
      <c r="L45" t="str">
        <f>VLOOKUP(B45, Investigations!A:C, 2, FALSE)</f>
        <v>N</v>
      </c>
      <c r="M45">
        <f>VLOOKUP($B45,Investigations!$A$1:$C$52, 3, false)</f>
        <v>9</v>
      </c>
      <c r="N45" t="str">
        <f t="shared" si="10"/>
        <v>No</v>
      </c>
      <c r="O45">
        <f t="shared" si="11"/>
        <v>0</v>
      </c>
      <c r="P45" s="1">
        <f t="shared" si="12"/>
        <v>1</v>
      </c>
      <c r="Q45" s="9">
        <f t="shared" si="13"/>
        <v>0</v>
      </c>
      <c r="R45">
        <f t="shared" si="14"/>
        <v>0</v>
      </c>
      <c r="S45">
        <f t="shared" si="15"/>
        <v>0</v>
      </c>
      <c r="T45">
        <f t="shared" si="16"/>
        <v>1</v>
      </c>
    </row>
    <row r="46">
      <c r="A46" s="1">
        <v>45.0</v>
      </c>
      <c r="B46" t="str">
        <f t="shared" si="1"/>
        <v>ST001_45</v>
      </c>
      <c r="C46">
        <f t="shared" si="2"/>
        <v>89</v>
      </c>
      <c r="D46" t="str">
        <f t="shared" si="3"/>
        <v>M</v>
      </c>
      <c r="E46">
        <f t="shared" si="4"/>
        <v>97</v>
      </c>
      <c r="F46" s="8">
        <f t="shared" si="5"/>
        <v>0.96</v>
      </c>
      <c r="G46">
        <f t="shared" si="6"/>
        <v>13</v>
      </c>
      <c r="H46">
        <f t="shared" si="7"/>
        <v>37.2</v>
      </c>
      <c r="I46">
        <f t="shared" si="8"/>
        <v>93</v>
      </c>
      <c r="J46">
        <f t="shared" si="9"/>
        <v>126</v>
      </c>
      <c r="K46" s="6">
        <f>IF(E46&gt;MAP_HR_Threshold, I46*0.5+J46*0.5, I46*1/3+J46*2/3)</f>
        <v>115</v>
      </c>
      <c r="L46" t="str">
        <f>VLOOKUP(B46, Investigations!A:C, 2, FALSE)</f>
        <v>#N/A</v>
      </c>
      <c r="M46" t="str">
        <f>VLOOKUP($B46,Investigations!$A$1:$C$52, 3, false)</f>
        <v>#N/A</v>
      </c>
      <c r="N46" t="str">
        <f t="shared" si="10"/>
        <v>#N/A</v>
      </c>
      <c r="O46" t="str">
        <f t="shared" si="11"/>
        <v>#N/A</v>
      </c>
      <c r="P46" s="1" t="str">
        <f t="shared" si="12"/>
        <v>#N/A</v>
      </c>
      <c r="Q46" s="9">
        <f t="shared" si="13"/>
        <v>0</v>
      </c>
      <c r="R46">
        <f t="shared" si="14"/>
        <v>0</v>
      </c>
      <c r="S46">
        <f t="shared" si="15"/>
        <v>1</v>
      </c>
      <c r="T46" t="str">
        <f t="shared" si="16"/>
        <v>#N/A</v>
      </c>
    </row>
    <row r="47">
      <c r="A47" s="1">
        <v>46.0</v>
      </c>
      <c r="B47" t="str">
        <f t="shared" si="1"/>
        <v>ST001_46</v>
      </c>
      <c r="C47">
        <f t="shared" si="2"/>
        <v>80</v>
      </c>
      <c r="D47" t="str">
        <f t="shared" si="3"/>
        <v>F</v>
      </c>
      <c r="E47">
        <f t="shared" si="4"/>
        <v>198</v>
      </c>
      <c r="F47" s="8">
        <f t="shared" si="5"/>
        <v>0.91</v>
      </c>
      <c r="G47">
        <f t="shared" si="6"/>
        <v>12</v>
      </c>
      <c r="H47">
        <f t="shared" si="7"/>
        <v>36.3</v>
      </c>
      <c r="I47">
        <f t="shared" si="8"/>
        <v>116</v>
      </c>
      <c r="J47">
        <f t="shared" si="9"/>
        <v>137</v>
      </c>
      <c r="K47" s="6">
        <f>IF(E47&gt;MAP_HR_Threshold, I47*0.5+J47*0.5, I47*1/3+J47*2/3)</f>
        <v>126.5</v>
      </c>
      <c r="L47" t="str">
        <f>VLOOKUP(B47, Investigations!A:C, 2, FALSE)</f>
        <v>NO</v>
      </c>
      <c r="M47">
        <f>VLOOKUP($B47,Investigations!$A$1:$C$52, 3, false)</f>
        <v>9.5</v>
      </c>
      <c r="N47" t="str">
        <f t="shared" si="10"/>
        <v>No</v>
      </c>
      <c r="O47">
        <f t="shared" si="11"/>
        <v>0</v>
      </c>
      <c r="P47" s="1">
        <f t="shared" si="12"/>
        <v>1</v>
      </c>
      <c r="Q47" s="9">
        <f t="shared" si="13"/>
        <v>0</v>
      </c>
      <c r="R47">
        <f t="shared" si="14"/>
        <v>0</v>
      </c>
      <c r="S47">
        <f t="shared" si="15"/>
        <v>1</v>
      </c>
      <c r="T47">
        <f t="shared" si="16"/>
        <v>2</v>
      </c>
    </row>
    <row r="48">
      <c r="A48" s="1">
        <v>47.0</v>
      </c>
      <c r="B48" t="str">
        <f t="shared" si="1"/>
        <v>ST001_47</v>
      </c>
      <c r="C48">
        <f t="shared" si="2"/>
        <v>56</v>
      </c>
      <c r="D48" t="str">
        <f t="shared" si="3"/>
        <v>F</v>
      </c>
      <c r="E48">
        <f t="shared" si="4"/>
        <v>197</v>
      </c>
      <c r="F48" s="8">
        <f t="shared" si="5"/>
        <v>0.95</v>
      </c>
      <c r="G48">
        <f t="shared" si="6"/>
        <v>12</v>
      </c>
      <c r="H48">
        <f t="shared" si="7"/>
        <v>36.1</v>
      </c>
      <c r="I48">
        <f t="shared" si="8"/>
        <v>103</v>
      </c>
      <c r="J48">
        <f t="shared" si="9"/>
        <v>90</v>
      </c>
      <c r="K48" s="6">
        <f>IF(E48&gt;MAP_HR_Threshold, I48*0.5+J48*0.5, I48*1/3+J48*2/3)</f>
        <v>96.5</v>
      </c>
      <c r="L48" t="str">
        <f>VLOOKUP(B48, Investigations!A:C, 2, FALSE)</f>
        <v>#N/A</v>
      </c>
      <c r="M48" t="str">
        <f>VLOOKUP($B48,Investigations!$A$1:$C$52, 3, false)</f>
        <v>#N/A</v>
      </c>
      <c r="N48" t="str">
        <f t="shared" si="10"/>
        <v>#N/A</v>
      </c>
      <c r="O48" t="str">
        <f t="shared" si="11"/>
        <v>#N/A</v>
      </c>
      <c r="P48" s="1" t="str">
        <f t="shared" si="12"/>
        <v>#N/A</v>
      </c>
      <c r="Q48" s="9">
        <f t="shared" si="13"/>
        <v>0</v>
      </c>
      <c r="R48">
        <f t="shared" si="14"/>
        <v>0</v>
      </c>
      <c r="S48">
        <f t="shared" si="15"/>
        <v>0</v>
      </c>
      <c r="T48" t="str">
        <f t="shared" si="16"/>
        <v>#N/A</v>
      </c>
    </row>
    <row r="49">
      <c r="A49" s="1">
        <v>48.0</v>
      </c>
      <c r="B49" t="str">
        <f t="shared" si="1"/>
        <v>ST001_48</v>
      </c>
      <c r="C49">
        <f t="shared" si="2"/>
        <v>87</v>
      </c>
      <c r="D49" t="str">
        <f t="shared" si="3"/>
        <v>F</v>
      </c>
      <c r="E49">
        <f t="shared" si="4"/>
        <v>143</v>
      </c>
      <c r="F49" s="8">
        <f t="shared" si="5"/>
        <v>0.82</v>
      </c>
      <c r="G49">
        <f t="shared" si="6"/>
        <v>39</v>
      </c>
      <c r="H49">
        <f t="shared" si="7"/>
        <v>39.2</v>
      </c>
      <c r="I49">
        <f t="shared" si="8"/>
        <v>209</v>
      </c>
      <c r="J49">
        <f t="shared" si="9"/>
        <v>101</v>
      </c>
      <c r="K49" s="6">
        <f>IF(E49&gt;MAP_HR_Threshold, I49*0.5+J49*0.5, I49*1/3+J49*2/3)</f>
        <v>155</v>
      </c>
      <c r="L49" t="str">
        <f>VLOOKUP(B49, Investigations!A:C, 2, FALSE)</f>
        <v>#N/A</v>
      </c>
      <c r="M49" t="str">
        <f>VLOOKUP($B49,Investigations!$A$1:$C$52, 3, false)</f>
        <v>#N/A</v>
      </c>
      <c r="N49" t="str">
        <f t="shared" si="10"/>
        <v>#N/A</v>
      </c>
      <c r="O49" t="str">
        <f t="shared" si="11"/>
        <v>#N/A</v>
      </c>
      <c r="P49" s="1" t="str">
        <f t="shared" si="12"/>
        <v>#N/A</v>
      </c>
      <c r="Q49" s="9">
        <f t="shared" si="13"/>
        <v>1</v>
      </c>
      <c r="R49">
        <f t="shared" si="14"/>
        <v>0</v>
      </c>
      <c r="S49">
        <f t="shared" si="15"/>
        <v>1</v>
      </c>
      <c r="T49" t="str">
        <f t="shared" si="16"/>
        <v>#N/A</v>
      </c>
    </row>
    <row r="50">
      <c r="A50" s="1">
        <v>49.0</v>
      </c>
      <c r="B50" t="str">
        <f t="shared" si="1"/>
        <v>ST001_49</v>
      </c>
      <c r="C50">
        <f t="shared" si="2"/>
        <v>81</v>
      </c>
      <c r="D50" t="str">
        <f t="shared" si="3"/>
        <v>F</v>
      </c>
      <c r="E50">
        <f t="shared" si="4"/>
        <v>165</v>
      </c>
      <c r="F50" s="8">
        <f t="shared" si="5"/>
        <v>0.87</v>
      </c>
      <c r="G50">
        <f t="shared" si="6"/>
        <v>27</v>
      </c>
      <c r="H50">
        <f t="shared" si="7"/>
        <v>39.7</v>
      </c>
      <c r="I50">
        <f t="shared" si="8"/>
        <v>82</v>
      </c>
      <c r="J50">
        <f t="shared" si="9"/>
        <v>69</v>
      </c>
      <c r="K50" s="6">
        <f>IF(E50&gt;MAP_HR_Threshold, I50*0.5+J50*0.5, I50*1/3+J50*2/3)</f>
        <v>75.5</v>
      </c>
      <c r="L50" t="str">
        <f>VLOOKUP(B50, Investigations!A:C, 2, FALSE)</f>
        <v>#N/A</v>
      </c>
      <c r="M50" t="str">
        <f>VLOOKUP($B50,Investigations!$A$1:$C$52, 3, false)</f>
        <v>#N/A</v>
      </c>
      <c r="N50" t="str">
        <f t="shared" si="10"/>
        <v>#N/A</v>
      </c>
      <c r="O50" t="str">
        <f t="shared" si="11"/>
        <v>#N/A</v>
      </c>
      <c r="P50" s="1" t="str">
        <f t="shared" si="12"/>
        <v>#N/A</v>
      </c>
      <c r="Q50" s="9">
        <f t="shared" si="13"/>
        <v>0</v>
      </c>
      <c r="R50">
        <f t="shared" si="14"/>
        <v>1</v>
      </c>
      <c r="S50">
        <f t="shared" si="15"/>
        <v>1</v>
      </c>
      <c r="T50" t="str">
        <f t="shared" si="16"/>
        <v>#N/A</v>
      </c>
    </row>
    <row r="51">
      <c r="A51" s="1">
        <v>50.0</v>
      </c>
      <c r="B51" t="str">
        <f t="shared" si="1"/>
        <v>ST001_50</v>
      </c>
      <c r="C51">
        <f t="shared" si="2"/>
        <v>8</v>
      </c>
      <c r="D51" t="str">
        <f t="shared" si="3"/>
        <v>F</v>
      </c>
      <c r="E51">
        <f t="shared" si="4"/>
        <v>117</v>
      </c>
      <c r="F51" s="8">
        <f t="shared" si="5"/>
        <v>0.82</v>
      </c>
      <c r="G51">
        <f t="shared" si="6"/>
        <v>19</v>
      </c>
      <c r="H51">
        <f t="shared" si="7"/>
        <v>37.7</v>
      </c>
      <c r="I51">
        <f t="shared" si="8"/>
        <v>166</v>
      </c>
      <c r="J51">
        <f t="shared" si="9"/>
        <v>106</v>
      </c>
      <c r="K51" s="6">
        <f>IF(E51&gt;MAP_HR_Threshold, I51*0.5+J51*0.5, I51*1/3+J51*2/3)</f>
        <v>136</v>
      </c>
      <c r="L51" t="str">
        <f>VLOOKUP(B51, Investigations!A:C, 2, FALSE)</f>
        <v>#N/A</v>
      </c>
      <c r="M51" t="str">
        <f>VLOOKUP($B51,Investigations!$A$1:$C$52, 3, false)</f>
        <v>#N/A</v>
      </c>
      <c r="N51" t="str">
        <f t="shared" si="10"/>
        <v>#N/A</v>
      </c>
      <c r="O51" t="str">
        <f t="shared" si="11"/>
        <v>#N/A</v>
      </c>
      <c r="P51" s="1" t="str">
        <f t="shared" si="12"/>
        <v>#N/A</v>
      </c>
      <c r="Q51" s="9">
        <f t="shared" si="13"/>
        <v>0</v>
      </c>
      <c r="R51">
        <f t="shared" si="14"/>
        <v>0</v>
      </c>
      <c r="S51">
        <f t="shared" si="15"/>
        <v>0</v>
      </c>
      <c r="T51" t="str">
        <f t="shared" si="16"/>
        <v>#N/A</v>
      </c>
    </row>
    <row r="52">
      <c r="A52" s="1">
        <v>51.0</v>
      </c>
      <c r="B52" t="str">
        <f t="shared" si="1"/>
        <v>ST001_51</v>
      </c>
      <c r="C52">
        <f t="shared" si="2"/>
        <v>30</v>
      </c>
      <c r="D52" t="str">
        <f t="shared" si="3"/>
        <v>M</v>
      </c>
      <c r="E52">
        <f t="shared" si="4"/>
        <v>171</v>
      </c>
      <c r="F52" s="8">
        <f t="shared" si="5"/>
        <v>0.96</v>
      </c>
      <c r="G52">
        <f t="shared" si="6"/>
        <v>31</v>
      </c>
      <c r="H52">
        <f t="shared" si="7"/>
        <v>36.5</v>
      </c>
      <c r="I52">
        <f t="shared" si="8"/>
        <v>170</v>
      </c>
      <c r="J52">
        <f t="shared" si="9"/>
        <v>106</v>
      </c>
      <c r="K52" s="6">
        <f>IF(E52&gt;MAP_HR_Threshold, I52*0.5+J52*0.5, I52*1/3+J52*2/3)</f>
        <v>138</v>
      </c>
      <c r="L52" t="str">
        <f>VLOOKUP(B52, Investigations!A:C, 2, FALSE)</f>
        <v>N</v>
      </c>
      <c r="M52">
        <f>VLOOKUP($B52,Investigations!$A$1:$C$52, 3, false)</f>
        <v>7.5</v>
      </c>
      <c r="N52" t="str">
        <f t="shared" si="10"/>
        <v>No</v>
      </c>
      <c r="O52">
        <f t="shared" si="11"/>
        <v>0</v>
      </c>
      <c r="P52" s="1">
        <f t="shared" si="12"/>
        <v>0</v>
      </c>
      <c r="Q52" s="9">
        <f t="shared" si="13"/>
        <v>1</v>
      </c>
      <c r="R52">
        <f t="shared" si="14"/>
        <v>0</v>
      </c>
      <c r="S52">
        <f t="shared" si="15"/>
        <v>0</v>
      </c>
      <c r="T52">
        <f t="shared" si="16"/>
        <v>1</v>
      </c>
    </row>
    <row r="53">
      <c r="A53" s="1">
        <v>52.0</v>
      </c>
      <c r="B53" t="str">
        <f t="shared" si="1"/>
        <v>ST001_52</v>
      </c>
      <c r="C53">
        <f t="shared" si="2"/>
        <v>49</v>
      </c>
      <c r="D53" t="str">
        <f t="shared" si="3"/>
        <v>F</v>
      </c>
      <c r="E53">
        <f t="shared" si="4"/>
        <v>58</v>
      </c>
      <c r="F53" s="8">
        <f t="shared" si="5"/>
        <v>0.81</v>
      </c>
      <c r="G53">
        <f t="shared" si="6"/>
        <v>12</v>
      </c>
      <c r="H53">
        <f t="shared" si="7"/>
        <v>39</v>
      </c>
      <c r="I53">
        <f t="shared" si="8"/>
        <v>206</v>
      </c>
      <c r="J53">
        <f t="shared" si="9"/>
        <v>130</v>
      </c>
      <c r="K53" s="6">
        <f>IF(E53&gt;MAP_HR_Threshold, I53*0.5+J53*0.5, I53*1/3+J53*2/3)</f>
        <v>155.3333333</v>
      </c>
      <c r="L53" t="str">
        <f>VLOOKUP(B53, Investigations!A:C, 2, FALSE)</f>
        <v>#N/A</v>
      </c>
      <c r="M53" t="str">
        <f>VLOOKUP($B53,Investigations!$A$1:$C$52, 3, false)</f>
        <v>#N/A</v>
      </c>
      <c r="N53" t="str">
        <f t="shared" si="10"/>
        <v>#N/A</v>
      </c>
      <c r="O53" t="str">
        <f t="shared" si="11"/>
        <v>#N/A</v>
      </c>
      <c r="P53" s="1" t="str">
        <f t="shared" si="12"/>
        <v>#N/A</v>
      </c>
      <c r="Q53" s="9">
        <f t="shared" si="13"/>
        <v>0</v>
      </c>
      <c r="R53">
        <f t="shared" si="14"/>
        <v>0</v>
      </c>
      <c r="S53">
        <f t="shared" si="15"/>
        <v>0</v>
      </c>
      <c r="T53" t="str">
        <f t="shared" si="16"/>
        <v>#N/A</v>
      </c>
    </row>
    <row r="54">
      <c r="A54" s="1">
        <v>53.0</v>
      </c>
      <c r="B54" t="str">
        <f t="shared" si="1"/>
        <v>ST001_53</v>
      </c>
      <c r="C54">
        <f t="shared" si="2"/>
        <v>96</v>
      </c>
      <c r="D54" t="str">
        <f t="shared" si="3"/>
        <v>M</v>
      </c>
      <c r="E54">
        <f t="shared" si="4"/>
        <v>153</v>
      </c>
      <c r="F54" s="8">
        <f t="shared" si="5"/>
        <v>0.97</v>
      </c>
      <c r="G54">
        <f t="shared" si="6"/>
        <v>21</v>
      </c>
      <c r="H54">
        <f t="shared" si="7"/>
        <v>38.4</v>
      </c>
      <c r="I54">
        <f t="shared" si="8"/>
        <v>116</v>
      </c>
      <c r="J54">
        <f t="shared" si="9"/>
        <v>73</v>
      </c>
      <c r="K54" s="6">
        <f>IF(E54&gt;MAP_HR_Threshold, I54*0.5+J54*0.5, I54*1/3+J54*2/3)</f>
        <v>94.5</v>
      </c>
      <c r="L54" t="str">
        <f>VLOOKUP(B54, Investigations!A:C, 2, FALSE)</f>
        <v>#N/A</v>
      </c>
      <c r="M54" t="str">
        <f>VLOOKUP($B54,Investigations!$A$1:$C$52, 3, false)</f>
        <v>#N/A</v>
      </c>
      <c r="N54" t="str">
        <f t="shared" si="10"/>
        <v>#N/A</v>
      </c>
      <c r="O54" t="str">
        <f t="shared" si="11"/>
        <v>#N/A</v>
      </c>
      <c r="P54" s="1" t="str">
        <f t="shared" si="12"/>
        <v>#N/A</v>
      </c>
      <c r="Q54" s="9">
        <f t="shared" si="13"/>
        <v>0</v>
      </c>
      <c r="R54">
        <f t="shared" si="14"/>
        <v>0</v>
      </c>
      <c r="S54">
        <f t="shared" si="15"/>
        <v>1</v>
      </c>
      <c r="T54" t="str">
        <f t="shared" si="16"/>
        <v>#N/A</v>
      </c>
    </row>
    <row r="55">
      <c r="A55" s="1">
        <v>54.0</v>
      </c>
      <c r="B55" t="str">
        <f t="shared" si="1"/>
        <v>ST001_54</v>
      </c>
      <c r="C55">
        <f t="shared" si="2"/>
        <v>59</v>
      </c>
      <c r="D55" t="str">
        <f t="shared" si="3"/>
        <v>F</v>
      </c>
      <c r="E55">
        <f t="shared" si="4"/>
        <v>115</v>
      </c>
      <c r="F55" s="8">
        <f t="shared" si="5"/>
        <v>1</v>
      </c>
      <c r="G55">
        <f t="shared" si="6"/>
        <v>14</v>
      </c>
      <c r="H55">
        <f t="shared" si="7"/>
        <v>37.4</v>
      </c>
      <c r="I55">
        <f t="shared" si="8"/>
        <v>172</v>
      </c>
      <c r="J55">
        <f t="shared" si="9"/>
        <v>139</v>
      </c>
      <c r="K55" s="6">
        <f>IF(E55&gt;MAP_HR_Threshold, I55*0.5+J55*0.5, I55*1/3+J55*2/3)</f>
        <v>155.5</v>
      </c>
      <c r="L55" t="str">
        <f>VLOOKUP(B55, Investigations!A:C, 2, FALSE)</f>
        <v>N</v>
      </c>
      <c r="M55">
        <f>VLOOKUP($B55,Investigations!$A$1:$C$52, 3, false)</f>
        <v>6.7</v>
      </c>
      <c r="N55" t="str">
        <f t="shared" si="10"/>
        <v>No</v>
      </c>
      <c r="O55">
        <f t="shared" si="11"/>
        <v>0</v>
      </c>
      <c r="P55" s="1">
        <f t="shared" si="12"/>
        <v>0</v>
      </c>
      <c r="Q55" s="9">
        <f t="shared" si="13"/>
        <v>0</v>
      </c>
      <c r="R55">
        <f t="shared" si="14"/>
        <v>0</v>
      </c>
      <c r="S55">
        <f t="shared" si="15"/>
        <v>0</v>
      </c>
      <c r="T55">
        <f t="shared" si="16"/>
        <v>0</v>
      </c>
    </row>
    <row r="56">
      <c r="A56" s="1">
        <v>55.0</v>
      </c>
      <c r="B56" t="str">
        <f t="shared" si="1"/>
        <v>ST001_55</v>
      </c>
      <c r="C56">
        <f t="shared" si="2"/>
        <v>99</v>
      </c>
      <c r="D56" t="str">
        <f t="shared" si="3"/>
        <v>F</v>
      </c>
      <c r="E56">
        <f t="shared" si="4"/>
        <v>84</v>
      </c>
      <c r="F56" s="8">
        <f t="shared" si="5"/>
        <v>0.92</v>
      </c>
      <c r="G56">
        <f t="shared" si="6"/>
        <v>25</v>
      </c>
      <c r="H56">
        <f t="shared" si="7"/>
        <v>37.9</v>
      </c>
      <c r="I56">
        <f t="shared" si="8"/>
        <v>201</v>
      </c>
      <c r="J56">
        <f t="shared" si="9"/>
        <v>48</v>
      </c>
      <c r="K56" s="6">
        <f>IF(E56&gt;MAP_HR_Threshold, I56*0.5+J56*0.5, I56*1/3+J56*2/3)</f>
        <v>99</v>
      </c>
      <c r="L56" t="str">
        <f>VLOOKUP(B56, Investigations!A:C, 2, FALSE)</f>
        <v>#N/A</v>
      </c>
      <c r="M56" t="str">
        <f>VLOOKUP($B56,Investigations!$A$1:$C$52, 3, false)</f>
        <v>#N/A</v>
      </c>
      <c r="N56" t="str">
        <f t="shared" si="10"/>
        <v>#N/A</v>
      </c>
      <c r="O56" t="str">
        <f t="shared" si="11"/>
        <v>#N/A</v>
      </c>
      <c r="P56" s="1" t="str">
        <f t="shared" si="12"/>
        <v>#N/A</v>
      </c>
      <c r="Q56" s="9">
        <f t="shared" si="13"/>
        <v>0</v>
      </c>
      <c r="R56">
        <f t="shared" si="14"/>
        <v>1</v>
      </c>
      <c r="S56">
        <f t="shared" si="15"/>
        <v>1</v>
      </c>
      <c r="T56" t="str">
        <f t="shared" si="16"/>
        <v>#N/A</v>
      </c>
    </row>
    <row r="57">
      <c r="A57" s="1">
        <v>56.0</v>
      </c>
      <c r="B57" t="str">
        <f t="shared" si="1"/>
        <v>ST001_56</v>
      </c>
      <c r="C57">
        <f t="shared" si="2"/>
        <v>1</v>
      </c>
      <c r="D57" t="str">
        <f t="shared" si="3"/>
        <v>M</v>
      </c>
      <c r="E57">
        <f t="shared" si="4"/>
        <v>69</v>
      </c>
      <c r="F57" s="8">
        <f t="shared" si="5"/>
        <v>0.99</v>
      </c>
      <c r="G57">
        <f t="shared" si="6"/>
        <v>32</v>
      </c>
      <c r="H57">
        <f t="shared" si="7"/>
        <v>38.8</v>
      </c>
      <c r="I57">
        <f t="shared" si="8"/>
        <v>208</v>
      </c>
      <c r="J57">
        <f t="shared" si="9"/>
        <v>55</v>
      </c>
      <c r="K57" s="6">
        <f>IF(E57&gt;MAP_HR_Threshold, I57*0.5+J57*0.5, I57*1/3+J57*2/3)</f>
        <v>106</v>
      </c>
      <c r="L57" t="str">
        <f>VLOOKUP(B57, Investigations!A:C, 2, FALSE)</f>
        <v>NO</v>
      </c>
      <c r="M57">
        <f>VLOOKUP($B57,Investigations!$A$1:$C$52, 3, false)</f>
        <v>3.4</v>
      </c>
      <c r="N57" t="str">
        <f t="shared" si="10"/>
        <v>No</v>
      </c>
      <c r="O57">
        <f t="shared" si="11"/>
        <v>0</v>
      </c>
      <c r="P57" s="1">
        <f t="shared" si="12"/>
        <v>0</v>
      </c>
      <c r="Q57" s="9">
        <f t="shared" si="13"/>
        <v>1</v>
      </c>
      <c r="R57">
        <f t="shared" si="14"/>
        <v>1</v>
      </c>
      <c r="S57">
        <f t="shared" si="15"/>
        <v>0</v>
      </c>
      <c r="T57">
        <f t="shared" si="16"/>
        <v>2</v>
      </c>
    </row>
    <row r="58">
      <c r="A58" s="1">
        <v>57.0</v>
      </c>
      <c r="B58" t="str">
        <f t="shared" si="1"/>
        <v>ST001_57</v>
      </c>
      <c r="C58">
        <f t="shared" si="2"/>
        <v>86</v>
      </c>
      <c r="D58" t="str">
        <f t="shared" si="3"/>
        <v>F</v>
      </c>
      <c r="E58">
        <f t="shared" si="4"/>
        <v>200</v>
      </c>
      <c r="F58" s="8">
        <f t="shared" si="5"/>
        <v>0.98</v>
      </c>
      <c r="G58">
        <f t="shared" si="6"/>
        <v>30</v>
      </c>
      <c r="H58">
        <f t="shared" si="7"/>
        <v>37.1</v>
      </c>
      <c r="I58">
        <f t="shared" si="8"/>
        <v>152</v>
      </c>
      <c r="J58">
        <f t="shared" si="9"/>
        <v>41</v>
      </c>
      <c r="K58" s="6">
        <f>IF(E58&gt;MAP_HR_Threshold, I58*0.5+J58*0.5, I58*1/3+J58*2/3)</f>
        <v>96.5</v>
      </c>
      <c r="L58" t="str">
        <f>VLOOKUP(B58, Investigations!A:C, 2, FALSE)</f>
        <v>YES</v>
      </c>
      <c r="M58">
        <f>VLOOKUP($B58,Investigations!$A$1:$C$52, 3, false)</f>
        <v>2.7</v>
      </c>
      <c r="N58" t="str">
        <f t="shared" si="10"/>
        <v>Yes</v>
      </c>
      <c r="O58">
        <f t="shared" si="11"/>
        <v>1</v>
      </c>
      <c r="P58" s="1">
        <f t="shared" si="12"/>
        <v>0</v>
      </c>
      <c r="Q58" s="9">
        <f t="shared" si="13"/>
        <v>0</v>
      </c>
      <c r="R58">
        <f t="shared" si="14"/>
        <v>1</v>
      </c>
      <c r="S58">
        <f t="shared" si="15"/>
        <v>1</v>
      </c>
      <c r="T58">
        <f t="shared" si="16"/>
        <v>3</v>
      </c>
    </row>
    <row r="59">
      <c r="A59" s="1">
        <v>58.0</v>
      </c>
      <c r="B59" t="str">
        <f t="shared" si="1"/>
        <v>ST001_58</v>
      </c>
      <c r="C59">
        <f t="shared" si="2"/>
        <v>43</v>
      </c>
      <c r="D59" t="str">
        <f t="shared" si="3"/>
        <v>M</v>
      </c>
      <c r="E59">
        <f t="shared" si="4"/>
        <v>143</v>
      </c>
      <c r="F59" s="8">
        <f t="shared" si="5"/>
        <v>0.8</v>
      </c>
      <c r="G59">
        <f t="shared" si="6"/>
        <v>19</v>
      </c>
      <c r="H59">
        <f t="shared" si="7"/>
        <v>38.9</v>
      </c>
      <c r="I59">
        <f t="shared" si="8"/>
        <v>83</v>
      </c>
      <c r="J59">
        <f t="shared" si="9"/>
        <v>118</v>
      </c>
      <c r="K59" s="6">
        <f>IF(E59&gt;MAP_HR_Threshold, I59*0.5+J59*0.5, I59*1/3+J59*2/3)</f>
        <v>100.5</v>
      </c>
      <c r="L59" t="str">
        <f>VLOOKUP(B59, Investigations!A:C, 2, FALSE)</f>
        <v>#N/A</v>
      </c>
      <c r="M59" t="str">
        <f>VLOOKUP($B59,Investigations!$A$1:$C$52, 3, false)</f>
        <v>#N/A</v>
      </c>
      <c r="N59" t="str">
        <f t="shared" si="10"/>
        <v>#N/A</v>
      </c>
      <c r="O59" t="str">
        <f t="shared" si="11"/>
        <v>#N/A</v>
      </c>
      <c r="P59" s="1" t="str">
        <f t="shared" si="12"/>
        <v>#N/A</v>
      </c>
      <c r="Q59" s="9">
        <f t="shared" si="13"/>
        <v>0</v>
      </c>
      <c r="R59">
        <f t="shared" si="14"/>
        <v>1</v>
      </c>
      <c r="S59">
        <f t="shared" si="15"/>
        <v>0</v>
      </c>
      <c r="T59" t="str">
        <f t="shared" si="16"/>
        <v>#N/A</v>
      </c>
    </row>
    <row r="60">
      <c r="A60" s="1">
        <v>59.0</v>
      </c>
      <c r="B60" t="str">
        <f t="shared" si="1"/>
        <v>ST001_59</v>
      </c>
      <c r="C60">
        <f t="shared" si="2"/>
        <v>84</v>
      </c>
      <c r="D60" t="str">
        <f t="shared" si="3"/>
        <v>M</v>
      </c>
      <c r="E60">
        <f t="shared" si="4"/>
        <v>93</v>
      </c>
      <c r="F60" s="8">
        <f t="shared" si="5"/>
        <v>0.88</v>
      </c>
      <c r="G60">
        <f t="shared" si="6"/>
        <v>12</v>
      </c>
      <c r="H60">
        <f t="shared" si="7"/>
        <v>39.3</v>
      </c>
      <c r="I60">
        <f t="shared" si="8"/>
        <v>125</v>
      </c>
      <c r="J60">
        <f t="shared" si="9"/>
        <v>50</v>
      </c>
      <c r="K60" s="6">
        <f>IF(E60&gt;MAP_HR_Threshold, I60*0.5+J60*0.5, I60*1/3+J60*2/3)</f>
        <v>75</v>
      </c>
      <c r="L60" t="str">
        <f>VLOOKUP(B60, Investigations!A:C, 2, FALSE)</f>
        <v>y</v>
      </c>
      <c r="M60">
        <f>VLOOKUP($B60,Investigations!$A$1:$C$52, 3, false)</f>
        <v>12.8</v>
      </c>
      <c r="N60" t="str">
        <f t="shared" si="10"/>
        <v>Yes</v>
      </c>
      <c r="O60">
        <f t="shared" si="11"/>
        <v>1</v>
      </c>
      <c r="P60" s="1">
        <f t="shared" si="12"/>
        <v>1</v>
      </c>
      <c r="Q60" s="9">
        <f t="shared" si="13"/>
        <v>0</v>
      </c>
      <c r="R60">
        <f t="shared" si="14"/>
        <v>1</v>
      </c>
      <c r="S60">
        <f t="shared" si="15"/>
        <v>1</v>
      </c>
      <c r="T60">
        <f t="shared" si="16"/>
        <v>4</v>
      </c>
    </row>
    <row r="61">
      <c r="A61" s="1">
        <v>60.0</v>
      </c>
      <c r="B61" t="str">
        <f t="shared" si="1"/>
        <v>ST001_60</v>
      </c>
      <c r="C61">
        <f t="shared" si="2"/>
        <v>25</v>
      </c>
      <c r="D61" t="str">
        <f t="shared" si="3"/>
        <v>M</v>
      </c>
      <c r="E61">
        <f t="shared" si="4"/>
        <v>187</v>
      </c>
      <c r="F61" s="8">
        <f t="shared" si="5"/>
        <v>0.89</v>
      </c>
      <c r="G61">
        <f t="shared" si="6"/>
        <v>34</v>
      </c>
      <c r="H61">
        <f t="shared" si="7"/>
        <v>39</v>
      </c>
      <c r="I61">
        <f t="shared" si="8"/>
        <v>172</v>
      </c>
      <c r="J61">
        <f t="shared" si="9"/>
        <v>91</v>
      </c>
      <c r="K61" s="6">
        <f>IF(E61&gt;MAP_HR_Threshold, I61*0.5+J61*0.5, I61*1/3+J61*2/3)</f>
        <v>131.5</v>
      </c>
      <c r="L61" t="str">
        <f>VLOOKUP(B61, Investigations!A:C, 2, FALSE)</f>
        <v>n</v>
      </c>
      <c r="M61">
        <f>VLOOKUP($B61,Investigations!$A$1:$C$52, 3, false)</f>
        <v>5.9</v>
      </c>
      <c r="N61" t="str">
        <f t="shared" si="10"/>
        <v>No</v>
      </c>
      <c r="O61">
        <f t="shared" si="11"/>
        <v>0</v>
      </c>
      <c r="P61" s="1">
        <f t="shared" si="12"/>
        <v>0</v>
      </c>
      <c r="Q61" s="9">
        <f t="shared" si="13"/>
        <v>1</v>
      </c>
      <c r="R61">
        <f t="shared" si="14"/>
        <v>0</v>
      </c>
      <c r="S61">
        <f t="shared" si="15"/>
        <v>0</v>
      </c>
      <c r="T61">
        <f t="shared" si="16"/>
        <v>1</v>
      </c>
    </row>
    <row r="62">
      <c r="A62" s="1">
        <v>61.0</v>
      </c>
      <c r="B62" t="str">
        <f t="shared" si="1"/>
        <v>ST001_61</v>
      </c>
      <c r="C62">
        <f t="shared" si="2"/>
        <v>41</v>
      </c>
      <c r="D62" t="str">
        <f t="shared" si="3"/>
        <v>F</v>
      </c>
      <c r="E62">
        <f t="shared" si="4"/>
        <v>156</v>
      </c>
      <c r="F62" s="8">
        <f t="shared" si="5"/>
        <v>0.81</v>
      </c>
      <c r="G62">
        <f t="shared" si="6"/>
        <v>36</v>
      </c>
      <c r="H62">
        <f t="shared" si="7"/>
        <v>37.4</v>
      </c>
      <c r="I62">
        <f t="shared" si="8"/>
        <v>148</v>
      </c>
      <c r="J62">
        <f t="shared" si="9"/>
        <v>85</v>
      </c>
      <c r="K62" s="6">
        <f>IF(E62&gt;MAP_HR_Threshold, I62*0.5+J62*0.5, I62*1/3+J62*2/3)</f>
        <v>116.5</v>
      </c>
      <c r="L62" t="str">
        <f>VLOOKUP(B62, Investigations!A:C, 2, FALSE)</f>
        <v>n</v>
      </c>
      <c r="M62">
        <f>VLOOKUP($B62,Investigations!$A$1:$C$52, 3, false)</f>
        <v>8.2</v>
      </c>
      <c r="N62" t="str">
        <f t="shared" si="10"/>
        <v>No</v>
      </c>
      <c r="O62">
        <f t="shared" si="11"/>
        <v>0</v>
      </c>
      <c r="P62" s="1">
        <f t="shared" si="12"/>
        <v>1</v>
      </c>
      <c r="Q62" s="9">
        <f t="shared" si="13"/>
        <v>1</v>
      </c>
      <c r="R62">
        <f t="shared" si="14"/>
        <v>0</v>
      </c>
      <c r="S62">
        <f t="shared" si="15"/>
        <v>0</v>
      </c>
      <c r="T62">
        <f t="shared" si="16"/>
        <v>2</v>
      </c>
    </row>
    <row r="63">
      <c r="A63" s="1">
        <v>62.0</v>
      </c>
      <c r="B63" t="str">
        <f t="shared" si="1"/>
        <v>ST001_62</v>
      </c>
      <c r="C63">
        <f t="shared" si="2"/>
        <v>52</v>
      </c>
      <c r="D63" t="str">
        <f t="shared" si="3"/>
        <v>M</v>
      </c>
      <c r="E63">
        <f t="shared" si="4"/>
        <v>74</v>
      </c>
      <c r="F63" s="8">
        <f t="shared" si="5"/>
        <v>0.89</v>
      </c>
      <c r="G63">
        <f t="shared" si="6"/>
        <v>11</v>
      </c>
      <c r="H63">
        <f t="shared" si="7"/>
        <v>39.2</v>
      </c>
      <c r="I63">
        <f t="shared" si="8"/>
        <v>113</v>
      </c>
      <c r="J63">
        <f t="shared" si="9"/>
        <v>71</v>
      </c>
      <c r="K63" s="6">
        <f>IF(E63&gt;MAP_HR_Threshold, I63*0.5+J63*0.5, I63*1/3+J63*2/3)</f>
        <v>85</v>
      </c>
      <c r="L63" t="str">
        <f>VLOOKUP(B63, Investigations!A:C, 2, FALSE)</f>
        <v>y</v>
      </c>
      <c r="M63">
        <f>VLOOKUP($B63,Investigations!$A$1:$C$52, 3, false)</f>
        <v>11.4</v>
      </c>
      <c r="N63" t="str">
        <f t="shared" si="10"/>
        <v>Yes</v>
      </c>
      <c r="O63">
        <f t="shared" si="11"/>
        <v>1</v>
      </c>
      <c r="P63" s="1">
        <f t="shared" si="12"/>
        <v>1</v>
      </c>
      <c r="Q63" s="9">
        <f t="shared" si="13"/>
        <v>0</v>
      </c>
      <c r="R63">
        <f t="shared" si="14"/>
        <v>0</v>
      </c>
      <c r="S63">
        <f t="shared" si="15"/>
        <v>0</v>
      </c>
      <c r="T63">
        <f t="shared" si="16"/>
        <v>2</v>
      </c>
    </row>
    <row r="64">
      <c r="A64" s="1">
        <v>63.0</v>
      </c>
      <c r="B64" t="str">
        <f t="shared" si="1"/>
        <v>ST001_63</v>
      </c>
      <c r="C64">
        <f t="shared" si="2"/>
        <v>30</v>
      </c>
      <c r="D64" t="str">
        <f t="shared" si="3"/>
        <v>M</v>
      </c>
      <c r="E64">
        <f t="shared" si="4"/>
        <v>177</v>
      </c>
      <c r="F64" s="8">
        <f t="shared" si="5"/>
        <v>0.91</v>
      </c>
      <c r="G64">
        <f t="shared" si="6"/>
        <v>28</v>
      </c>
      <c r="H64">
        <f t="shared" si="7"/>
        <v>40</v>
      </c>
      <c r="I64">
        <f t="shared" si="8"/>
        <v>204</v>
      </c>
      <c r="J64">
        <f t="shared" si="9"/>
        <v>116</v>
      </c>
      <c r="K64" s="6">
        <f>IF(E64&gt;MAP_HR_Threshold, I64*0.5+J64*0.5, I64*1/3+J64*2/3)</f>
        <v>160</v>
      </c>
      <c r="L64" t="str">
        <f>VLOOKUP(B64, Investigations!A:C, 2, FALSE)</f>
        <v>NO</v>
      </c>
      <c r="M64">
        <f>VLOOKUP($B64,Investigations!$A$1:$C$52, 3, false)</f>
        <v>1.1</v>
      </c>
      <c r="N64" t="str">
        <f t="shared" si="10"/>
        <v>No</v>
      </c>
      <c r="O64">
        <f t="shared" si="11"/>
        <v>0</v>
      </c>
      <c r="P64" s="1">
        <f t="shared" si="12"/>
        <v>0</v>
      </c>
      <c r="Q64" s="9">
        <f t="shared" si="13"/>
        <v>0</v>
      </c>
      <c r="R64">
        <f t="shared" si="14"/>
        <v>0</v>
      </c>
      <c r="S64">
        <f t="shared" si="15"/>
        <v>0</v>
      </c>
      <c r="T64">
        <f t="shared" si="16"/>
        <v>0</v>
      </c>
    </row>
    <row r="65">
      <c r="A65" s="1">
        <v>64.0</v>
      </c>
      <c r="B65" t="str">
        <f t="shared" si="1"/>
        <v>ST001_64</v>
      </c>
      <c r="C65">
        <f t="shared" si="2"/>
        <v>56</v>
      </c>
      <c r="D65" t="str">
        <f t="shared" si="3"/>
        <v>F</v>
      </c>
      <c r="E65">
        <f t="shared" si="4"/>
        <v>185</v>
      </c>
      <c r="F65" s="8">
        <f t="shared" si="5"/>
        <v>0.91</v>
      </c>
      <c r="G65">
        <f t="shared" si="6"/>
        <v>22</v>
      </c>
      <c r="H65">
        <f t="shared" si="7"/>
        <v>36.9</v>
      </c>
      <c r="I65">
        <f t="shared" si="8"/>
        <v>81</v>
      </c>
      <c r="J65">
        <f t="shared" si="9"/>
        <v>134</v>
      </c>
      <c r="K65" s="6">
        <f>IF(E65&gt;MAP_HR_Threshold, I65*0.5+J65*0.5, I65*1/3+J65*2/3)</f>
        <v>107.5</v>
      </c>
      <c r="L65" t="str">
        <f>VLOOKUP(B65, Investigations!A:C, 2, FALSE)</f>
        <v>#N/A</v>
      </c>
      <c r="M65" t="str">
        <f>VLOOKUP($B65,Investigations!$A$1:$C$52, 3, false)</f>
        <v>#N/A</v>
      </c>
      <c r="N65" t="str">
        <f t="shared" si="10"/>
        <v>#N/A</v>
      </c>
      <c r="O65" t="str">
        <f t="shared" si="11"/>
        <v>#N/A</v>
      </c>
      <c r="P65" s="1" t="str">
        <f t="shared" si="12"/>
        <v>#N/A</v>
      </c>
      <c r="Q65" s="9">
        <f t="shared" si="13"/>
        <v>0</v>
      </c>
      <c r="R65">
        <f t="shared" si="14"/>
        <v>1</v>
      </c>
      <c r="S65">
        <f t="shared" si="15"/>
        <v>0</v>
      </c>
      <c r="T65" t="str">
        <f t="shared" si="16"/>
        <v>#N/A</v>
      </c>
    </row>
    <row r="66">
      <c r="A66" s="1">
        <v>65.0</v>
      </c>
      <c r="B66" t="str">
        <f t="shared" si="1"/>
        <v>ST001_65</v>
      </c>
      <c r="C66">
        <f t="shared" si="2"/>
        <v>39</v>
      </c>
      <c r="D66" t="str">
        <f t="shared" si="3"/>
        <v>F</v>
      </c>
      <c r="E66">
        <f t="shared" si="4"/>
        <v>116</v>
      </c>
      <c r="F66" s="8">
        <f t="shared" si="5"/>
        <v>0.89</v>
      </c>
      <c r="G66">
        <f t="shared" si="6"/>
        <v>39</v>
      </c>
      <c r="H66">
        <f t="shared" si="7"/>
        <v>36.5</v>
      </c>
      <c r="I66">
        <f t="shared" si="8"/>
        <v>211</v>
      </c>
      <c r="J66">
        <f t="shared" si="9"/>
        <v>88</v>
      </c>
      <c r="K66" s="6">
        <f>IF(E66&gt;MAP_HR_Threshold, I66*0.5+J66*0.5, I66*1/3+J66*2/3)</f>
        <v>149.5</v>
      </c>
      <c r="L66" t="str">
        <f>VLOOKUP(B66, Investigations!A:C, 2, FALSE)</f>
        <v>#N/A</v>
      </c>
      <c r="M66" t="str">
        <f>VLOOKUP($B66,Investigations!$A$1:$C$52, 3, false)</f>
        <v>#N/A</v>
      </c>
      <c r="N66" t="str">
        <f t="shared" si="10"/>
        <v>#N/A</v>
      </c>
      <c r="O66" t="str">
        <f t="shared" si="11"/>
        <v>#N/A</v>
      </c>
      <c r="P66" s="1" t="str">
        <f t="shared" si="12"/>
        <v>#N/A</v>
      </c>
      <c r="Q66" s="9">
        <f t="shared" si="13"/>
        <v>1</v>
      </c>
      <c r="R66">
        <f t="shared" si="14"/>
        <v>0</v>
      </c>
      <c r="S66">
        <f t="shared" si="15"/>
        <v>0</v>
      </c>
      <c r="T66" t="str">
        <f t="shared" si="16"/>
        <v>#N/A</v>
      </c>
    </row>
    <row r="67">
      <c r="A67" s="1">
        <v>66.0</v>
      </c>
      <c r="B67" t="str">
        <f t="shared" si="1"/>
        <v>ST001_66</v>
      </c>
      <c r="C67">
        <f t="shared" si="2"/>
        <v>89</v>
      </c>
      <c r="D67" t="str">
        <f t="shared" si="3"/>
        <v>F</v>
      </c>
      <c r="E67">
        <f t="shared" si="4"/>
        <v>197</v>
      </c>
      <c r="F67" s="8">
        <f t="shared" si="5"/>
        <v>0.93</v>
      </c>
      <c r="G67">
        <f t="shared" si="6"/>
        <v>24</v>
      </c>
      <c r="H67">
        <f t="shared" si="7"/>
        <v>36.2</v>
      </c>
      <c r="I67">
        <f t="shared" si="8"/>
        <v>68</v>
      </c>
      <c r="J67">
        <f t="shared" si="9"/>
        <v>80</v>
      </c>
      <c r="K67" s="6">
        <f>IF(E67&gt;MAP_HR_Threshold, I67*0.5+J67*0.5, I67*1/3+J67*2/3)</f>
        <v>74</v>
      </c>
      <c r="L67" t="str">
        <f>VLOOKUP(B67, Investigations!A:C, 2, FALSE)</f>
        <v>y</v>
      </c>
      <c r="M67">
        <f>VLOOKUP($B67,Investigations!$A$1:$C$52, 3, false)</f>
        <v>1</v>
      </c>
      <c r="N67" t="str">
        <f t="shared" si="10"/>
        <v>Yes</v>
      </c>
      <c r="O67">
        <f t="shared" si="11"/>
        <v>1</v>
      </c>
      <c r="P67" s="1">
        <f t="shared" si="12"/>
        <v>0</v>
      </c>
      <c r="Q67" s="9">
        <f t="shared" si="13"/>
        <v>0</v>
      </c>
      <c r="R67">
        <f t="shared" si="14"/>
        <v>1</v>
      </c>
      <c r="S67">
        <f t="shared" si="15"/>
        <v>1</v>
      </c>
      <c r="T67">
        <f t="shared" si="16"/>
        <v>3</v>
      </c>
    </row>
    <row r="68">
      <c r="A68" s="1">
        <v>67.0</v>
      </c>
      <c r="B68" t="str">
        <f t="shared" si="1"/>
        <v>ST001_67</v>
      </c>
      <c r="C68">
        <f t="shared" si="2"/>
        <v>17</v>
      </c>
      <c r="D68" t="str">
        <f t="shared" si="3"/>
        <v>M</v>
      </c>
      <c r="E68">
        <f t="shared" si="4"/>
        <v>85</v>
      </c>
      <c r="F68" s="8">
        <f t="shared" si="5"/>
        <v>0.9</v>
      </c>
      <c r="G68">
        <f t="shared" si="6"/>
        <v>11</v>
      </c>
      <c r="H68">
        <f t="shared" si="7"/>
        <v>36.1</v>
      </c>
      <c r="I68">
        <f t="shared" si="8"/>
        <v>161</v>
      </c>
      <c r="J68">
        <f t="shared" si="9"/>
        <v>60</v>
      </c>
      <c r="K68" s="6">
        <f>IF(E68&gt;MAP_HR_Threshold, I68*0.5+J68*0.5, I68*1/3+J68*2/3)</f>
        <v>93.66666667</v>
      </c>
      <c r="L68" t="str">
        <f>VLOOKUP(B68, Investigations!A:C, 2, FALSE)</f>
        <v>n</v>
      </c>
      <c r="M68">
        <f>VLOOKUP($B68,Investigations!$A$1:$C$52, 3, false)</f>
        <v>5</v>
      </c>
      <c r="N68" t="str">
        <f t="shared" si="10"/>
        <v>No</v>
      </c>
      <c r="O68">
        <f t="shared" si="11"/>
        <v>0</v>
      </c>
      <c r="P68" s="1">
        <f t="shared" si="12"/>
        <v>0</v>
      </c>
      <c r="Q68" s="9">
        <f t="shared" si="13"/>
        <v>0</v>
      </c>
      <c r="R68">
        <f t="shared" si="14"/>
        <v>0</v>
      </c>
      <c r="S68">
        <f t="shared" si="15"/>
        <v>0</v>
      </c>
      <c r="T68">
        <f t="shared" si="16"/>
        <v>0</v>
      </c>
    </row>
    <row r="69">
      <c r="A69" s="1">
        <v>68.0</v>
      </c>
      <c r="B69" t="str">
        <f t="shared" si="1"/>
        <v>ST001_68</v>
      </c>
      <c r="C69">
        <f t="shared" si="2"/>
        <v>81</v>
      </c>
      <c r="D69" t="str">
        <f t="shared" si="3"/>
        <v>M</v>
      </c>
      <c r="E69">
        <f t="shared" si="4"/>
        <v>190</v>
      </c>
      <c r="F69" s="8">
        <f t="shared" si="5"/>
        <v>0.93</v>
      </c>
      <c r="G69">
        <f t="shared" si="6"/>
        <v>33</v>
      </c>
      <c r="H69">
        <f t="shared" si="7"/>
        <v>36.6</v>
      </c>
      <c r="I69">
        <f t="shared" si="8"/>
        <v>167</v>
      </c>
      <c r="J69">
        <f t="shared" si="9"/>
        <v>130</v>
      </c>
      <c r="K69" s="6">
        <f>IF(E69&gt;MAP_HR_Threshold, I69*0.5+J69*0.5, I69*1/3+J69*2/3)</f>
        <v>148.5</v>
      </c>
      <c r="L69" t="str">
        <f>VLOOKUP(B69, Investigations!A:C, 2, FALSE)</f>
        <v>Y</v>
      </c>
      <c r="M69">
        <f>VLOOKUP($B69,Investigations!$A$1:$C$52, 3, false)</f>
        <v>3.6</v>
      </c>
      <c r="N69" t="str">
        <f t="shared" si="10"/>
        <v>Yes</v>
      </c>
      <c r="O69">
        <f t="shared" si="11"/>
        <v>1</v>
      </c>
      <c r="P69" s="1">
        <f t="shared" si="12"/>
        <v>0</v>
      </c>
      <c r="Q69" s="9">
        <f t="shared" si="13"/>
        <v>1</v>
      </c>
      <c r="R69">
        <f t="shared" si="14"/>
        <v>0</v>
      </c>
      <c r="S69">
        <f t="shared" si="15"/>
        <v>1</v>
      </c>
      <c r="T69">
        <f t="shared" si="16"/>
        <v>3</v>
      </c>
    </row>
    <row r="70">
      <c r="A70" s="1">
        <v>69.0</v>
      </c>
      <c r="B70" t="str">
        <f t="shared" si="1"/>
        <v>ST001_69</v>
      </c>
      <c r="C70">
        <f t="shared" si="2"/>
        <v>18</v>
      </c>
      <c r="D70" t="str">
        <f t="shared" si="3"/>
        <v>F</v>
      </c>
      <c r="E70">
        <f t="shared" si="4"/>
        <v>121</v>
      </c>
      <c r="F70" s="8">
        <f t="shared" si="5"/>
        <v>0.88</v>
      </c>
      <c r="G70">
        <f t="shared" si="6"/>
        <v>25</v>
      </c>
      <c r="H70">
        <f t="shared" si="7"/>
        <v>38.6</v>
      </c>
      <c r="I70">
        <f t="shared" si="8"/>
        <v>157</v>
      </c>
      <c r="J70">
        <f t="shared" si="9"/>
        <v>112</v>
      </c>
      <c r="K70" s="6">
        <f>IF(E70&gt;MAP_HR_Threshold, I70*0.5+J70*0.5, I70*1/3+J70*2/3)</f>
        <v>134.5</v>
      </c>
      <c r="L70" t="str">
        <f>VLOOKUP(B70, Investigations!A:C, 2, FALSE)</f>
        <v>no</v>
      </c>
      <c r="M70">
        <f>VLOOKUP($B70,Investigations!$A$1:$C$52, 3, false)</f>
        <v>7.8</v>
      </c>
      <c r="N70" t="str">
        <f t="shared" si="10"/>
        <v>No</v>
      </c>
      <c r="O70">
        <f t="shared" si="11"/>
        <v>0</v>
      </c>
      <c r="P70" s="1">
        <f t="shared" si="12"/>
        <v>0</v>
      </c>
      <c r="Q70" s="9">
        <f t="shared" si="13"/>
        <v>0</v>
      </c>
      <c r="R70">
        <f t="shared" si="14"/>
        <v>0</v>
      </c>
      <c r="S70">
        <f t="shared" si="15"/>
        <v>0</v>
      </c>
      <c r="T70">
        <f t="shared" si="16"/>
        <v>0</v>
      </c>
    </row>
    <row r="71">
      <c r="A71" s="1">
        <v>70.0</v>
      </c>
      <c r="B71" t="str">
        <f t="shared" si="1"/>
        <v>ST001_70</v>
      </c>
      <c r="C71">
        <f t="shared" si="2"/>
        <v>28</v>
      </c>
      <c r="D71" t="str">
        <f t="shared" si="3"/>
        <v>M</v>
      </c>
      <c r="E71">
        <f t="shared" si="4"/>
        <v>213</v>
      </c>
      <c r="F71" s="8">
        <f t="shared" si="5"/>
        <v>0.88</v>
      </c>
      <c r="G71">
        <f t="shared" si="6"/>
        <v>40</v>
      </c>
      <c r="H71">
        <f t="shared" si="7"/>
        <v>37.7</v>
      </c>
      <c r="I71">
        <f t="shared" si="8"/>
        <v>153</v>
      </c>
      <c r="J71">
        <f t="shared" si="9"/>
        <v>108</v>
      </c>
      <c r="K71" s="6">
        <f>IF(E71&gt;MAP_HR_Threshold, I71*0.5+J71*0.5, I71*1/3+J71*2/3)</f>
        <v>130.5</v>
      </c>
      <c r="L71" t="str">
        <f>VLOOKUP(B71, Investigations!A:C, 2, FALSE)</f>
        <v>yes</v>
      </c>
      <c r="M71">
        <f>VLOOKUP($B71,Investigations!$A$1:$C$52, 3, false)</f>
        <v>2.7</v>
      </c>
      <c r="N71" t="str">
        <f t="shared" si="10"/>
        <v>Yes</v>
      </c>
      <c r="O71">
        <f t="shared" si="11"/>
        <v>1</v>
      </c>
      <c r="P71" s="1">
        <f t="shared" si="12"/>
        <v>0</v>
      </c>
      <c r="Q71" s="9">
        <f t="shared" si="13"/>
        <v>1</v>
      </c>
      <c r="R71">
        <f t="shared" si="14"/>
        <v>0</v>
      </c>
      <c r="S71">
        <f t="shared" si="15"/>
        <v>0</v>
      </c>
      <c r="T71">
        <f t="shared" si="16"/>
        <v>2</v>
      </c>
    </row>
    <row r="72">
      <c r="A72" s="1">
        <v>71.0</v>
      </c>
      <c r="B72" t="str">
        <f t="shared" si="1"/>
        <v>ST001_71</v>
      </c>
      <c r="C72">
        <f t="shared" si="2"/>
        <v>93</v>
      </c>
      <c r="D72" t="str">
        <f t="shared" si="3"/>
        <v>F</v>
      </c>
      <c r="E72">
        <f t="shared" si="4"/>
        <v>180</v>
      </c>
      <c r="F72" s="8">
        <f t="shared" si="5"/>
        <v>0.93</v>
      </c>
      <c r="G72">
        <f t="shared" si="6"/>
        <v>31</v>
      </c>
      <c r="H72">
        <f t="shared" si="7"/>
        <v>37.9</v>
      </c>
      <c r="I72">
        <f t="shared" si="8"/>
        <v>123</v>
      </c>
      <c r="J72">
        <f t="shared" si="9"/>
        <v>72</v>
      </c>
      <c r="K72" s="6">
        <f>IF(E72&gt;MAP_HR_Threshold, I72*0.5+J72*0.5, I72*1/3+J72*2/3)</f>
        <v>97.5</v>
      </c>
      <c r="L72" t="str">
        <f>VLOOKUP(B72, Investigations!A:C, 2, FALSE)</f>
        <v>#N/A</v>
      </c>
      <c r="M72" t="str">
        <f>VLOOKUP($B72,Investigations!$A$1:$C$52, 3, false)</f>
        <v>#N/A</v>
      </c>
      <c r="N72" t="str">
        <f t="shared" si="10"/>
        <v>#N/A</v>
      </c>
      <c r="O72" t="str">
        <f t="shared" si="11"/>
        <v>#N/A</v>
      </c>
      <c r="P72" s="1" t="str">
        <f t="shared" si="12"/>
        <v>#N/A</v>
      </c>
      <c r="Q72" s="9">
        <f t="shared" si="13"/>
        <v>1</v>
      </c>
      <c r="R72">
        <f t="shared" si="14"/>
        <v>0</v>
      </c>
      <c r="S72">
        <f t="shared" si="15"/>
        <v>1</v>
      </c>
      <c r="T72" t="str">
        <f t="shared" si="16"/>
        <v>#N/A</v>
      </c>
    </row>
    <row r="73">
      <c r="A73" s="1">
        <v>72.0</v>
      </c>
      <c r="B73" t="str">
        <f t="shared" si="1"/>
        <v>ST001_72</v>
      </c>
      <c r="C73">
        <f t="shared" si="2"/>
        <v>53</v>
      </c>
      <c r="D73" t="str">
        <f t="shared" si="3"/>
        <v>M</v>
      </c>
      <c r="E73">
        <f t="shared" si="4"/>
        <v>131</v>
      </c>
      <c r="F73" s="8">
        <f t="shared" si="5"/>
        <v>0.94</v>
      </c>
      <c r="G73">
        <f t="shared" si="6"/>
        <v>27</v>
      </c>
      <c r="H73">
        <f t="shared" si="7"/>
        <v>39.6</v>
      </c>
      <c r="I73">
        <f t="shared" si="8"/>
        <v>220</v>
      </c>
      <c r="J73">
        <f t="shared" si="9"/>
        <v>73</v>
      </c>
      <c r="K73" s="6">
        <f>IF(E73&gt;MAP_HR_Threshold, I73*0.5+J73*0.5, I73*1/3+J73*2/3)</f>
        <v>146.5</v>
      </c>
      <c r="L73" t="str">
        <f>VLOOKUP(B73, Investigations!A:C, 2, FALSE)</f>
        <v>n</v>
      </c>
      <c r="M73">
        <f>VLOOKUP($B73,Investigations!$A$1:$C$52, 3, false)</f>
        <v>9.5</v>
      </c>
      <c r="N73" t="str">
        <f t="shared" si="10"/>
        <v>No</v>
      </c>
      <c r="O73">
        <f t="shared" si="11"/>
        <v>0</v>
      </c>
      <c r="P73" s="1">
        <f t="shared" si="12"/>
        <v>1</v>
      </c>
      <c r="Q73" s="9">
        <f t="shared" si="13"/>
        <v>0</v>
      </c>
      <c r="R73">
        <f t="shared" si="14"/>
        <v>0</v>
      </c>
      <c r="S73">
        <f t="shared" si="15"/>
        <v>0</v>
      </c>
      <c r="T73">
        <f t="shared" si="16"/>
        <v>1</v>
      </c>
    </row>
    <row r="74">
      <c r="A74" s="1">
        <v>73.0</v>
      </c>
      <c r="B74" t="str">
        <f t="shared" si="1"/>
        <v>ST001_73</v>
      </c>
      <c r="C74">
        <f t="shared" si="2"/>
        <v>78</v>
      </c>
      <c r="D74" t="str">
        <f t="shared" si="3"/>
        <v>F</v>
      </c>
      <c r="E74">
        <f t="shared" si="4"/>
        <v>96</v>
      </c>
      <c r="F74" s="8">
        <f t="shared" si="5"/>
        <v>0.98</v>
      </c>
      <c r="G74">
        <f t="shared" si="6"/>
        <v>12</v>
      </c>
      <c r="H74">
        <f t="shared" si="7"/>
        <v>38.6</v>
      </c>
      <c r="I74">
        <f t="shared" si="8"/>
        <v>65</v>
      </c>
      <c r="J74">
        <f t="shared" si="9"/>
        <v>118</v>
      </c>
      <c r="K74" s="6">
        <f>IF(E74&gt;MAP_HR_Threshold, I74*0.5+J74*0.5, I74*1/3+J74*2/3)</f>
        <v>100.3333333</v>
      </c>
      <c r="L74" t="str">
        <f>VLOOKUP(B74, Investigations!A:C, 2, FALSE)</f>
        <v>y</v>
      </c>
      <c r="M74">
        <f>VLOOKUP($B74,Investigations!$A$1:$C$52, 3, false)</f>
        <v>12.1</v>
      </c>
      <c r="N74" t="str">
        <f t="shared" si="10"/>
        <v>Yes</v>
      </c>
      <c r="O74">
        <f t="shared" si="11"/>
        <v>1</v>
      </c>
      <c r="P74" s="1">
        <f t="shared" si="12"/>
        <v>1</v>
      </c>
      <c r="Q74" s="9">
        <f t="shared" si="13"/>
        <v>0</v>
      </c>
      <c r="R74">
        <f t="shared" si="14"/>
        <v>1</v>
      </c>
      <c r="S74">
        <f t="shared" si="15"/>
        <v>1</v>
      </c>
      <c r="T74">
        <f t="shared" si="16"/>
        <v>4</v>
      </c>
    </row>
    <row r="75">
      <c r="A75" s="1">
        <v>74.0</v>
      </c>
      <c r="B75" t="str">
        <f t="shared" si="1"/>
        <v>ST001_74</v>
      </c>
      <c r="C75">
        <f t="shared" si="2"/>
        <v>89</v>
      </c>
      <c r="D75" t="str">
        <f t="shared" si="3"/>
        <v>F</v>
      </c>
      <c r="E75">
        <f t="shared" si="4"/>
        <v>151</v>
      </c>
      <c r="F75" s="8">
        <f t="shared" si="5"/>
        <v>0.86</v>
      </c>
      <c r="G75">
        <f t="shared" si="6"/>
        <v>31</v>
      </c>
      <c r="H75">
        <f t="shared" si="7"/>
        <v>38</v>
      </c>
      <c r="I75">
        <f t="shared" si="8"/>
        <v>217</v>
      </c>
      <c r="J75">
        <f t="shared" si="9"/>
        <v>54</v>
      </c>
      <c r="K75" s="6">
        <f>IF(E75&gt;MAP_HR_Threshold, I75*0.5+J75*0.5, I75*1/3+J75*2/3)</f>
        <v>135.5</v>
      </c>
      <c r="L75" t="str">
        <f>VLOOKUP(B75, Investigations!A:C, 2, FALSE)</f>
        <v>#N/A</v>
      </c>
      <c r="M75" t="str">
        <f>VLOOKUP($B75,Investigations!$A$1:$C$52, 3, false)</f>
        <v>#N/A</v>
      </c>
      <c r="N75" t="str">
        <f t="shared" si="10"/>
        <v>#N/A</v>
      </c>
      <c r="O75" t="str">
        <f t="shared" si="11"/>
        <v>#N/A</v>
      </c>
      <c r="P75" s="1" t="str">
        <f t="shared" si="12"/>
        <v>#N/A</v>
      </c>
      <c r="Q75" s="9">
        <f t="shared" si="13"/>
        <v>1</v>
      </c>
      <c r="R75">
        <f t="shared" si="14"/>
        <v>1</v>
      </c>
      <c r="S75">
        <f t="shared" si="15"/>
        <v>1</v>
      </c>
      <c r="T75" t="str">
        <f t="shared" si="16"/>
        <v>#N/A</v>
      </c>
    </row>
    <row r="76">
      <c r="A76" s="1">
        <v>75.0</v>
      </c>
      <c r="B76" t="str">
        <f t="shared" si="1"/>
        <v>ST001_75</v>
      </c>
      <c r="C76">
        <f t="shared" si="2"/>
        <v>38</v>
      </c>
      <c r="D76" t="str">
        <f t="shared" si="3"/>
        <v>F</v>
      </c>
      <c r="E76">
        <f t="shared" si="4"/>
        <v>108</v>
      </c>
      <c r="F76" s="8">
        <f t="shared" si="5"/>
        <v>0.94</v>
      </c>
      <c r="G76">
        <f t="shared" si="6"/>
        <v>19</v>
      </c>
      <c r="H76">
        <f t="shared" si="7"/>
        <v>36.4</v>
      </c>
      <c r="I76">
        <f t="shared" si="8"/>
        <v>155</v>
      </c>
      <c r="J76">
        <f t="shared" si="9"/>
        <v>95</v>
      </c>
      <c r="K76" s="6">
        <f>IF(E76&gt;MAP_HR_Threshold, I76*0.5+J76*0.5, I76*1/3+J76*2/3)</f>
        <v>125</v>
      </c>
      <c r="L76" t="str">
        <f>VLOOKUP(B76, Investigations!A:C, 2, FALSE)</f>
        <v>#N/A</v>
      </c>
      <c r="M76" t="str">
        <f>VLOOKUP($B76,Investigations!$A$1:$C$52, 3, false)</f>
        <v>#N/A</v>
      </c>
      <c r="N76" t="str">
        <f t="shared" si="10"/>
        <v>#N/A</v>
      </c>
      <c r="O76" t="str">
        <f t="shared" si="11"/>
        <v>#N/A</v>
      </c>
      <c r="P76" s="1" t="str">
        <f t="shared" si="12"/>
        <v>#N/A</v>
      </c>
      <c r="Q76" s="9">
        <f t="shared" si="13"/>
        <v>0</v>
      </c>
      <c r="R76">
        <f t="shared" si="14"/>
        <v>0</v>
      </c>
      <c r="S76">
        <f t="shared" si="15"/>
        <v>0</v>
      </c>
      <c r="T76" t="str">
        <f t="shared" si="16"/>
        <v>#N/A</v>
      </c>
    </row>
    <row r="77">
      <c r="A77" s="1">
        <v>76.0</v>
      </c>
      <c r="B77" t="str">
        <f t="shared" si="1"/>
        <v>ST001_76</v>
      </c>
      <c r="C77">
        <f t="shared" si="2"/>
        <v>37</v>
      </c>
      <c r="D77" t="str">
        <f t="shared" si="3"/>
        <v>F</v>
      </c>
      <c r="E77">
        <f t="shared" si="4"/>
        <v>82</v>
      </c>
      <c r="F77" s="8">
        <f t="shared" si="5"/>
        <v>1</v>
      </c>
      <c r="G77">
        <f t="shared" si="6"/>
        <v>19</v>
      </c>
      <c r="H77">
        <f t="shared" si="7"/>
        <v>36.4</v>
      </c>
      <c r="I77">
        <f t="shared" si="8"/>
        <v>208</v>
      </c>
      <c r="J77">
        <f t="shared" si="9"/>
        <v>115</v>
      </c>
      <c r="K77" s="6">
        <f>IF(E77&gt;MAP_HR_Threshold, I77*0.5+J77*0.5, I77*1/3+J77*2/3)</f>
        <v>146</v>
      </c>
      <c r="L77" t="str">
        <f>VLOOKUP(B77, Investigations!A:C, 2, FALSE)</f>
        <v>#N/A</v>
      </c>
      <c r="M77" t="str">
        <f>VLOOKUP($B77,Investigations!$A$1:$C$52, 3, false)</f>
        <v>#N/A</v>
      </c>
      <c r="N77" t="str">
        <f t="shared" si="10"/>
        <v>#N/A</v>
      </c>
      <c r="O77" t="str">
        <f t="shared" si="11"/>
        <v>#N/A</v>
      </c>
      <c r="P77" s="1" t="str">
        <f t="shared" si="12"/>
        <v>#N/A</v>
      </c>
      <c r="Q77" s="9">
        <f t="shared" si="13"/>
        <v>0</v>
      </c>
      <c r="R77">
        <f t="shared" si="14"/>
        <v>0</v>
      </c>
      <c r="S77">
        <f t="shared" si="15"/>
        <v>0</v>
      </c>
      <c r="T77" t="str">
        <f t="shared" si="16"/>
        <v>#N/A</v>
      </c>
    </row>
    <row r="78">
      <c r="A78" s="1">
        <v>77.0</v>
      </c>
      <c r="B78" t="str">
        <f t="shared" si="1"/>
        <v>ST001_77</v>
      </c>
      <c r="C78">
        <f t="shared" si="2"/>
        <v>1</v>
      </c>
      <c r="D78" t="str">
        <f t="shared" si="3"/>
        <v>M</v>
      </c>
      <c r="E78">
        <f t="shared" si="4"/>
        <v>152</v>
      </c>
      <c r="F78" s="8">
        <f t="shared" si="5"/>
        <v>0.88</v>
      </c>
      <c r="G78">
        <f t="shared" si="6"/>
        <v>8</v>
      </c>
      <c r="H78">
        <f t="shared" si="7"/>
        <v>39.9</v>
      </c>
      <c r="I78">
        <f t="shared" si="8"/>
        <v>78</v>
      </c>
      <c r="J78">
        <f t="shared" si="9"/>
        <v>110</v>
      </c>
      <c r="K78" s="6">
        <f>IF(E78&gt;MAP_HR_Threshold, I78*0.5+J78*0.5, I78*1/3+J78*2/3)</f>
        <v>94</v>
      </c>
      <c r="L78" t="str">
        <f>VLOOKUP(B78, Investigations!A:C, 2, FALSE)</f>
        <v>y</v>
      </c>
      <c r="M78">
        <f>VLOOKUP($B78,Investigations!$A$1:$C$52, 3, false)</f>
        <v>12.7</v>
      </c>
      <c r="N78" t="str">
        <f t="shared" si="10"/>
        <v>Yes</v>
      </c>
      <c r="O78">
        <f t="shared" si="11"/>
        <v>1</v>
      </c>
      <c r="P78" s="1">
        <f t="shared" si="12"/>
        <v>1</v>
      </c>
      <c r="Q78" s="9">
        <f t="shared" si="13"/>
        <v>0</v>
      </c>
      <c r="R78">
        <f t="shared" si="14"/>
        <v>1</v>
      </c>
      <c r="S78">
        <f t="shared" si="15"/>
        <v>0</v>
      </c>
      <c r="T78">
        <f t="shared" si="16"/>
        <v>3</v>
      </c>
    </row>
    <row r="79">
      <c r="A79" s="1">
        <v>78.0</v>
      </c>
      <c r="B79" t="str">
        <f t="shared" si="1"/>
        <v>ST001_78</v>
      </c>
      <c r="C79">
        <f t="shared" si="2"/>
        <v>47</v>
      </c>
      <c r="D79" t="str">
        <f t="shared" si="3"/>
        <v>M</v>
      </c>
      <c r="E79">
        <f t="shared" si="4"/>
        <v>140</v>
      </c>
      <c r="F79" s="8">
        <f t="shared" si="5"/>
        <v>0.83</v>
      </c>
      <c r="G79">
        <f t="shared" si="6"/>
        <v>8</v>
      </c>
      <c r="H79">
        <f t="shared" si="7"/>
        <v>36.3</v>
      </c>
      <c r="I79">
        <f t="shared" si="8"/>
        <v>158</v>
      </c>
      <c r="J79">
        <f t="shared" si="9"/>
        <v>134</v>
      </c>
      <c r="K79" s="6">
        <f>IF(E79&gt;MAP_HR_Threshold, I79*0.5+J79*0.5, I79*1/3+J79*2/3)</f>
        <v>146</v>
      </c>
      <c r="L79" t="str">
        <f>VLOOKUP(B79, Investigations!A:C, 2, FALSE)</f>
        <v>no</v>
      </c>
      <c r="M79">
        <f>VLOOKUP($B79,Investigations!$A$1:$C$52, 3, false)</f>
        <v>8.8</v>
      </c>
      <c r="N79" t="str">
        <f t="shared" si="10"/>
        <v>No</v>
      </c>
      <c r="O79">
        <f t="shared" si="11"/>
        <v>0</v>
      </c>
      <c r="P79" s="1">
        <f t="shared" si="12"/>
        <v>1</v>
      </c>
      <c r="Q79" s="9">
        <f t="shared" si="13"/>
        <v>0</v>
      </c>
      <c r="R79">
        <f t="shared" si="14"/>
        <v>0</v>
      </c>
      <c r="S79">
        <f t="shared" si="15"/>
        <v>0</v>
      </c>
      <c r="T79">
        <f t="shared" si="16"/>
        <v>1</v>
      </c>
    </row>
    <row r="80">
      <c r="A80" s="1">
        <v>79.0</v>
      </c>
      <c r="B80" t="str">
        <f t="shared" si="1"/>
        <v>ST001_79</v>
      </c>
      <c r="C80">
        <f t="shared" si="2"/>
        <v>50</v>
      </c>
      <c r="D80" t="str">
        <f t="shared" si="3"/>
        <v>M</v>
      </c>
      <c r="E80">
        <f t="shared" si="4"/>
        <v>64</v>
      </c>
      <c r="F80" s="8">
        <f t="shared" si="5"/>
        <v>0.94</v>
      </c>
      <c r="G80">
        <f t="shared" si="6"/>
        <v>13</v>
      </c>
      <c r="H80">
        <f t="shared" si="7"/>
        <v>39.6</v>
      </c>
      <c r="I80">
        <f t="shared" si="8"/>
        <v>150</v>
      </c>
      <c r="J80">
        <f t="shared" si="9"/>
        <v>40</v>
      </c>
      <c r="K80" s="6">
        <f>IF(E80&gt;MAP_HR_Threshold, I80*0.5+J80*0.5, I80*1/3+J80*2/3)</f>
        <v>76.66666667</v>
      </c>
      <c r="L80" t="str">
        <f>VLOOKUP(B80, Investigations!A:C, 2, FALSE)</f>
        <v>#N/A</v>
      </c>
      <c r="M80" t="str">
        <f>VLOOKUP($B80,Investigations!$A$1:$C$52, 3, false)</f>
        <v>#N/A</v>
      </c>
      <c r="N80" t="str">
        <f t="shared" si="10"/>
        <v>#N/A</v>
      </c>
      <c r="O80" t="str">
        <f t="shared" si="11"/>
        <v>#N/A</v>
      </c>
      <c r="P80" s="1" t="str">
        <f t="shared" si="12"/>
        <v>#N/A</v>
      </c>
      <c r="Q80" s="9">
        <f t="shared" si="13"/>
        <v>0</v>
      </c>
      <c r="R80">
        <f t="shared" si="14"/>
        <v>1</v>
      </c>
      <c r="S80">
        <f t="shared" si="15"/>
        <v>0</v>
      </c>
      <c r="T80" t="str">
        <f t="shared" si="16"/>
        <v>#N/A</v>
      </c>
    </row>
    <row r="81">
      <c r="A81" s="1">
        <v>80.0</v>
      </c>
      <c r="B81" t="str">
        <f t="shared" si="1"/>
        <v>ST001_80</v>
      </c>
      <c r="C81">
        <f t="shared" si="2"/>
        <v>74</v>
      </c>
      <c r="D81" t="str">
        <f t="shared" si="3"/>
        <v>M</v>
      </c>
      <c r="E81">
        <f t="shared" si="4"/>
        <v>135</v>
      </c>
      <c r="F81" s="8">
        <f t="shared" si="5"/>
        <v>0.92</v>
      </c>
      <c r="G81">
        <f t="shared" si="6"/>
        <v>8</v>
      </c>
      <c r="H81">
        <f t="shared" si="7"/>
        <v>36.2</v>
      </c>
      <c r="I81">
        <f t="shared" si="8"/>
        <v>150</v>
      </c>
      <c r="J81">
        <f t="shared" si="9"/>
        <v>109</v>
      </c>
      <c r="K81" s="6">
        <f>IF(E81&gt;MAP_HR_Threshold, I81*0.5+J81*0.5, I81*1/3+J81*2/3)</f>
        <v>129.5</v>
      </c>
      <c r="L81" t="str">
        <f>VLOOKUP(B81, Investigations!A:C, 2, FALSE)</f>
        <v>yes</v>
      </c>
      <c r="M81">
        <f>VLOOKUP($B81,Investigations!$A$1:$C$52, 3, false)</f>
        <v>1.7</v>
      </c>
      <c r="N81" t="str">
        <f t="shared" si="10"/>
        <v>Yes</v>
      </c>
      <c r="O81">
        <f t="shared" si="11"/>
        <v>1</v>
      </c>
      <c r="P81" s="1">
        <f t="shared" si="12"/>
        <v>0</v>
      </c>
      <c r="Q81" s="9">
        <f t="shared" si="13"/>
        <v>0</v>
      </c>
      <c r="R81">
        <f t="shared" si="14"/>
        <v>0</v>
      </c>
      <c r="S81">
        <f t="shared" si="15"/>
        <v>1</v>
      </c>
      <c r="T81">
        <f t="shared" si="16"/>
        <v>2</v>
      </c>
    </row>
    <row r="82">
      <c r="A82" s="1">
        <v>81.0</v>
      </c>
      <c r="B82" t="str">
        <f t="shared" si="1"/>
        <v>ST001_81</v>
      </c>
      <c r="C82">
        <f t="shared" si="2"/>
        <v>4</v>
      </c>
      <c r="D82" t="str">
        <f t="shared" si="3"/>
        <v>M</v>
      </c>
      <c r="E82">
        <f t="shared" si="4"/>
        <v>87</v>
      </c>
      <c r="F82" s="8">
        <f t="shared" si="5"/>
        <v>0.98</v>
      </c>
      <c r="G82">
        <f t="shared" si="6"/>
        <v>37</v>
      </c>
      <c r="H82">
        <f t="shared" si="7"/>
        <v>39.7</v>
      </c>
      <c r="I82">
        <f t="shared" si="8"/>
        <v>70</v>
      </c>
      <c r="J82">
        <f t="shared" si="9"/>
        <v>116</v>
      </c>
      <c r="K82" s="6">
        <f>IF(E82&gt;MAP_HR_Threshold, I82*0.5+J82*0.5, I82*1/3+J82*2/3)</f>
        <v>100.6666667</v>
      </c>
      <c r="L82" t="str">
        <f>VLOOKUP(B82, Investigations!A:C, 2, FALSE)</f>
        <v>#N/A</v>
      </c>
      <c r="M82" t="str">
        <f>VLOOKUP($B82,Investigations!$A$1:$C$52, 3, false)</f>
        <v>#N/A</v>
      </c>
      <c r="N82" t="str">
        <f t="shared" si="10"/>
        <v>#N/A</v>
      </c>
      <c r="O82" t="str">
        <f t="shared" si="11"/>
        <v>#N/A</v>
      </c>
      <c r="P82" s="1" t="str">
        <f t="shared" si="12"/>
        <v>#N/A</v>
      </c>
      <c r="Q82" s="9">
        <f t="shared" si="13"/>
        <v>1</v>
      </c>
      <c r="R82">
        <f t="shared" si="14"/>
        <v>1</v>
      </c>
      <c r="S82">
        <f t="shared" si="15"/>
        <v>0</v>
      </c>
      <c r="T82" t="str">
        <f t="shared" si="16"/>
        <v>#N/A</v>
      </c>
    </row>
    <row r="83">
      <c r="A83" s="1">
        <v>82.0</v>
      </c>
      <c r="B83" t="str">
        <f t="shared" si="1"/>
        <v>ST001_82</v>
      </c>
      <c r="C83">
        <f t="shared" si="2"/>
        <v>58</v>
      </c>
      <c r="D83" t="str">
        <f t="shared" si="3"/>
        <v>F</v>
      </c>
      <c r="E83">
        <f t="shared" si="4"/>
        <v>213</v>
      </c>
      <c r="F83" s="8">
        <f t="shared" si="5"/>
        <v>0.87</v>
      </c>
      <c r="G83">
        <f t="shared" si="6"/>
        <v>15</v>
      </c>
      <c r="H83">
        <f t="shared" si="7"/>
        <v>36.9</v>
      </c>
      <c r="I83">
        <f t="shared" si="8"/>
        <v>212</v>
      </c>
      <c r="J83">
        <f t="shared" si="9"/>
        <v>80</v>
      </c>
      <c r="K83" s="6">
        <f>IF(E83&gt;MAP_HR_Threshold, I83*0.5+J83*0.5, I83*1/3+J83*2/3)</f>
        <v>146</v>
      </c>
      <c r="L83" t="str">
        <f>VLOOKUP(B83, Investigations!A:C, 2, FALSE)</f>
        <v>y</v>
      </c>
      <c r="M83">
        <f>VLOOKUP($B83,Investigations!$A$1:$C$52, 3, false)</f>
        <v>5.9</v>
      </c>
      <c r="N83" t="str">
        <f t="shared" si="10"/>
        <v>Yes</v>
      </c>
      <c r="O83">
        <f t="shared" si="11"/>
        <v>1</v>
      </c>
      <c r="P83" s="1">
        <f t="shared" si="12"/>
        <v>0</v>
      </c>
      <c r="Q83" s="9">
        <f t="shared" si="13"/>
        <v>0</v>
      </c>
      <c r="R83">
        <f t="shared" si="14"/>
        <v>0</v>
      </c>
      <c r="S83">
        <f t="shared" si="15"/>
        <v>0</v>
      </c>
      <c r="T83">
        <f t="shared" si="16"/>
        <v>1</v>
      </c>
    </row>
    <row r="84">
      <c r="A84" s="1">
        <v>83.0</v>
      </c>
      <c r="B84" t="str">
        <f t="shared" si="1"/>
        <v>ST001_83</v>
      </c>
      <c r="C84">
        <f t="shared" si="2"/>
        <v>57</v>
      </c>
      <c r="D84" t="str">
        <f t="shared" si="3"/>
        <v>F</v>
      </c>
      <c r="E84">
        <f t="shared" si="4"/>
        <v>62</v>
      </c>
      <c r="F84" s="8">
        <f t="shared" si="5"/>
        <v>0.86</v>
      </c>
      <c r="G84">
        <f t="shared" si="6"/>
        <v>7</v>
      </c>
      <c r="H84">
        <f t="shared" si="7"/>
        <v>36</v>
      </c>
      <c r="I84">
        <f t="shared" si="8"/>
        <v>93</v>
      </c>
      <c r="J84">
        <f t="shared" si="9"/>
        <v>123</v>
      </c>
      <c r="K84" s="6">
        <f>IF(E84&gt;MAP_HR_Threshold, I84*0.5+J84*0.5, I84*1/3+J84*2/3)</f>
        <v>113</v>
      </c>
      <c r="L84" t="str">
        <f>VLOOKUP(B84, Investigations!A:C, 2, FALSE)</f>
        <v>#N/A</v>
      </c>
      <c r="M84" t="str">
        <f>VLOOKUP($B84,Investigations!$A$1:$C$52, 3, false)</f>
        <v>#N/A</v>
      </c>
      <c r="N84" t="str">
        <f t="shared" si="10"/>
        <v>#N/A</v>
      </c>
      <c r="O84" t="str">
        <f t="shared" si="11"/>
        <v>#N/A</v>
      </c>
      <c r="P84" s="1" t="str">
        <f t="shared" si="12"/>
        <v>#N/A</v>
      </c>
      <c r="Q84" s="9">
        <f t="shared" si="13"/>
        <v>0</v>
      </c>
      <c r="R84">
        <f t="shared" si="14"/>
        <v>0</v>
      </c>
      <c r="S84">
        <f t="shared" si="15"/>
        <v>0</v>
      </c>
      <c r="T84" t="str">
        <f t="shared" si="16"/>
        <v>#N/A</v>
      </c>
    </row>
    <row r="85">
      <c r="A85" s="1">
        <v>84.0</v>
      </c>
      <c r="B85" t="str">
        <f t="shared" si="1"/>
        <v>ST001_84</v>
      </c>
      <c r="C85">
        <f t="shared" si="2"/>
        <v>77</v>
      </c>
      <c r="D85" t="str">
        <f t="shared" si="3"/>
        <v>F</v>
      </c>
      <c r="E85">
        <f t="shared" si="4"/>
        <v>143</v>
      </c>
      <c r="F85" s="8">
        <f t="shared" si="5"/>
        <v>0.95</v>
      </c>
      <c r="G85">
        <f t="shared" si="6"/>
        <v>29</v>
      </c>
      <c r="H85">
        <f t="shared" si="7"/>
        <v>36</v>
      </c>
      <c r="I85">
        <f t="shared" si="8"/>
        <v>181</v>
      </c>
      <c r="J85">
        <f t="shared" si="9"/>
        <v>78</v>
      </c>
      <c r="K85" s="6">
        <f>IF(E85&gt;MAP_HR_Threshold, I85*0.5+J85*0.5, I85*1/3+J85*2/3)</f>
        <v>129.5</v>
      </c>
      <c r="L85" t="str">
        <f>VLOOKUP(B85, Investigations!A:C, 2, FALSE)</f>
        <v>n</v>
      </c>
      <c r="M85">
        <f>VLOOKUP($B85,Investigations!$A$1:$C$52, 3, false)</f>
        <v>2.5</v>
      </c>
      <c r="N85" t="str">
        <f t="shared" si="10"/>
        <v>No</v>
      </c>
      <c r="O85">
        <f t="shared" si="11"/>
        <v>0</v>
      </c>
      <c r="P85" s="1">
        <f t="shared" si="12"/>
        <v>0</v>
      </c>
      <c r="Q85" s="9">
        <f t="shared" si="13"/>
        <v>0</v>
      </c>
      <c r="R85">
        <f t="shared" si="14"/>
        <v>0</v>
      </c>
      <c r="S85">
        <f t="shared" si="15"/>
        <v>1</v>
      </c>
      <c r="T85">
        <f t="shared" si="16"/>
        <v>1</v>
      </c>
    </row>
    <row r="86">
      <c r="A86" s="1">
        <v>85.0</v>
      </c>
      <c r="B86" t="str">
        <f t="shared" si="1"/>
        <v>ST001_85</v>
      </c>
      <c r="C86">
        <f t="shared" si="2"/>
        <v>11</v>
      </c>
      <c r="D86" t="str">
        <f t="shared" si="3"/>
        <v>M</v>
      </c>
      <c r="E86">
        <f t="shared" si="4"/>
        <v>126</v>
      </c>
      <c r="F86" s="8">
        <f t="shared" si="5"/>
        <v>0.87</v>
      </c>
      <c r="G86">
        <f t="shared" si="6"/>
        <v>9</v>
      </c>
      <c r="H86">
        <f t="shared" si="7"/>
        <v>36.7</v>
      </c>
      <c r="I86">
        <f t="shared" si="8"/>
        <v>168</v>
      </c>
      <c r="J86">
        <f t="shared" si="9"/>
        <v>77</v>
      </c>
      <c r="K86" s="6">
        <f>IF(E86&gt;MAP_HR_Threshold, I86*0.5+J86*0.5, I86*1/3+J86*2/3)</f>
        <v>122.5</v>
      </c>
      <c r="L86" t="str">
        <f>VLOOKUP(B86, Investigations!A:C, 2, FALSE)</f>
        <v>y</v>
      </c>
      <c r="M86">
        <f>VLOOKUP($B86,Investigations!$A$1:$C$52, 3, false)</f>
        <v>7.5</v>
      </c>
      <c r="N86" t="str">
        <f t="shared" si="10"/>
        <v>Yes</v>
      </c>
      <c r="O86">
        <f t="shared" si="11"/>
        <v>1</v>
      </c>
      <c r="P86" s="1">
        <f t="shared" si="12"/>
        <v>0</v>
      </c>
      <c r="Q86" s="9">
        <f t="shared" si="13"/>
        <v>0</v>
      </c>
      <c r="R86">
        <f t="shared" si="14"/>
        <v>0</v>
      </c>
      <c r="S86">
        <f t="shared" si="15"/>
        <v>0</v>
      </c>
      <c r="T86">
        <f t="shared" si="16"/>
        <v>1</v>
      </c>
    </row>
    <row r="87">
      <c r="A87" s="1">
        <v>86.0</v>
      </c>
      <c r="B87" t="str">
        <f t="shared" si="1"/>
        <v>ST001_86</v>
      </c>
      <c r="C87">
        <f t="shared" si="2"/>
        <v>21</v>
      </c>
      <c r="D87" t="str">
        <f t="shared" si="3"/>
        <v>F</v>
      </c>
      <c r="E87">
        <f t="shared" si="4"/>
        <v>161</v>
      </c>
      <c r="F87" s="8">
        <f t="shared" si="5"/>
        <v>0.88</v>
      </c>
      <c r="G87">
        <f t="shared" si="6"/>
        <v>20</v>
      </c>
      <c r="H87">
        <f t="shared" si="7"/>
        <v>36.5</v>
      </c>
      <c r="I87">
        <f t="shared" si="8"/>
        <v>154</v>
      </c>
      <c r="J87">
        <f t="shared" si="9"/>
        <v>79</v>
      </c>
      <c r="K87" s="6">
        <f>IF(E87&gt;MAP_HR_Threshold, I87*0.5+J87*0.5, I87*1/3+J87*2/3)</f>
        <v>116.5</v>
      </c>
      <c r="L87" t="str">
        <f>VLOOKUP(B87, Investigations!A:C, 2, FALSE)</f>
        <v>#N/A</v>
      </c>
      <c r="M87" t="str">
        <f>VLOOKUP($B87,Investigations!$A$1:$C$52, 3, false)</f>
        <v>#N/A</v>
      </c>
      <c r="N87" t="str">
        <f t="shared" si="10"/>
        <v>#N/A</v>
      </c>
      <c r="O87" t="str">
        <f t="shared" si="11"/>
        <v>#N/A</v>
      </c>
      <c r="P87" s="1" t="str">
        <f t="shared" si="12"/>
        <v>#N/A</v>
      </c>
      <c r="Q87" s="9">
        <f t="shared" si="13"/>
        <v>0</v>
      </c>
      <c r="R87">
        <f t="shared" si="14"/>
        <v>0</v>
      </c>
      <c r="S87">
        <f t="shared" si="15"/>
        <v>0</v>
      </c>
      <c r="T87" t="str">
        <f t="shared" si="16"/>
        <v>#N/A</v>
      </c>
    </row>
    <row r="88">
      <c r="A88" s="1">
        <v>87.0</v>
      </c>
      <c r="B88" t="str">
        <f t="shared" si="1"/>
        <v>ST001_87</v>
      </c>
      <c r="C88">
        <f t="shared" si="2"/>
        <v>54</v>
      </c>
      <c r="D88" t="str">
        <f t="shared" si="3"/>
        <v>F</v>
      </c>
      <c r="E88">
        <f t="shared" si="4"/>
        <v>91</v>
      </c>
      <c r="F88" s="8">
        <f t="shared" si="5"/>
        <v>0.85</v>
      </c>
      <c r="G88">
        <f t="shared" si="6"/>
        <v>13</v>
      </c>
      <c r="H88">
        <f t="shared" si="7"/>
        <v>37.4</v>
      </c>
      <c r="I88">
        <f t="shared" si="8"/>
        <v>194</v>
      </c>
      <c r="J88">
        <f t="shared" si="9"/>
        <v>120</v>
      </c>
      <c r="K88" s="6">
        <f>IF(E88&gt;MAP_HR_Threshold, I88*0.5+J88*0.5, I88*1/3+J88*2/3)</f>
        <v>144.6666667</v>
      </c>
      <c r="L88" t="str">
        <f>VLOOKUP(B88, Investigations!A:C, 2, FALSE)</f>
        <v>#N/A</v>
      </c>
      <c r="M88" t="str">
        <f>VLOOKUP($B88,Investigations!$A$1:$C$52, 3, false)</f>
        <v>#N/A</v>
      </c>
      <c r="N88" t="str">
        <f t="shared" si="10"/>
        <v>#N/A</v>
      </c>
      <c r="O88" t="str">
        <f t="shared" si="11"/>
        <v>#N/A</v>
      </c>
      <c r="P88" s="1" t="str">
        <f t="shared" si="12"/>
        <v>#N/A</v>
      </c>
      <c r="Q88" s="9">
        <f t="shared" si="13"/>
        <v>0</v>
      </c>
      <c r="R88">
        <f t="shared" si="14"/>
        <v>0</v>
      </c>
      <c r="S88">
        <f t="shared" si="15"/>
        <v>0</v>
      </c>
      <c r="T88" t="str">
        <f t="shared" si="16"/>
        <v>#N/A</v>
      </c>
    </row>
    <row r="89">
      <c r="A89" s="1">
        <v>88.0</v>
      </c>
      <c r="B89" t="str">
        <f t="shared" si="1"/>
        <v>ST001_88</v>
      </c>
      <c r="C89">
        <f t="shared" si="2"/>
        <v>46</v>
      </c>
      <c r="D89" t="str">
        <f t="shared" si="3"/>
        <v>M</v>
      </c>
      <c r="E89">
        <f t="shared" si="4"/>
        <v>192</v>
      </c>
      <c r="F89" s="8">
        <f t="shared" si="5"/>
        <v>0.9</v>
      </c>
      <c r="G89">
        <f t="shared" si="6"/>
        <v>28</v>
      </c>
      <c r="H89">
        <f t="shared" si="7"/>
        <v>40</v>
      </c>
      <c r="I89">
        <f t="shared" si="8"/>
        <v>169</v>
      </c>
      <c r="J89">
        <f t="shared" si="9"/>
        <v>106</v>
      </c>
      <c r="K89" s="6">
        <f>IF(E89&gt;MAP_HR_Threshold, I89*0.5+J89*0.5, I89*1/3+J89*2/3)</f>
        <v>137.5</v>
      </c>
      <c r="L89" t="str">
        <f>VLOOKUP(B89, Investigations!A:C, 2, FALSE)</f>
        <v>#N/A</v>
      </c>
      <c r="M89" t="str">
        <f>VLOOKUP($B89,Investigations!$A$1:$C$52, 3, false)</f>
        <v>#N/A</v>
      </c>
      <c r="N89" t="str">
        <f t="shared" si="10"/>
        <v>#N/A</v>
      </c>
      <c r="O89" t="str">
        <f t="shared" si="11"/>
        <v>#N/A</v>
      </c>
      <c r="P89" s="1" t="str">
        <f t="shared" si="12"/>
        <v>#N/A</v>
      </c>
      <c r="Q89" s="9">
        <f t="shared" si="13"/>
        <v>0</v>
      </c>
      <c r="R89">
        <f t="shared" si="14"/>
        <v>0</v>
      </c>
      <c r="S89">
        <f t="shared" si="15"/>
        <v>0</v>
      </c>
      <c r="T89" t="str">
        <f t="shared" si="16"/>
        <v>#N/A</v>
      </c>
    </row>
    <row r="90">
      <c r="A90" s="1">
        <v>89.0</v>
      </c>
      <c r="B90" t="str">
        <f t="shared" si="1"/>
        <v>ST001_89</v>
      </c>
      <c r="C90">
        <f t="shared" si="2"/>
        <v>49</v>
      </c>
      <c r="D90" t="str">
        <f t="shared" si="3"/>
        <v>M</v>
      </c>
      <c r="E90">
        <f t="shared" si="4"/>
        <v>161</v>
      </c>
      <c r="F90" s="8">
        <f t="shared" si="5"/>
        <v>0.81</v>
      </c>
      <c r="G90">
        <f t="shared" si="6"/>
        <v>7</v>
      </c>
      <c r="H90">
        <f t="shared" si="7"/>
        <v>39.2</v>
      </c>
      <c r="I90">
        <f t="shared" si="8"/>
        <v>184</v>
      </c>
      <c r="J90">
        <f t="shared" si="9"/>
        <v>79</v>
      </c>
      <c r="K90" s="6">
        <f>IF(E90&gt;MAP_HR_Threshold, I90*0.5+J90*0.5, I90*1/3+J90*2/3)</f>
        <v>131.5</v>
      </c>
      <c r="L90" t="str">
        <f>VLOOKUP(B90, Investigations!A:C, 2, FALSE)</f>
        <v>#N/A</v>
      </c>
      <c r="M90" t="str">
        <f>VLOOKUP($B90,Investigations!$A$1:$C$52, 3, false)</f>
        <v>#N/A</v>
      </c>
      <c r="N90" t="str">
        <f t="shared" si="10"/>
        <v>#N/A</v>
      </c>
      <c r="O90" t="str">
        <f t="shared" si="11"/>
        <v>#N/A</v>
      </c>
      <c r="P90" s="1" t="str">
        <f t="shared" si="12"/>
        <v>#N/A</v>
      </c>
      <c r="Q90" s="9">
        <f t="shared" si="13"/>
        <v>0</v>
      </c>
      <c r="R90">
        <f t="shared" si="14"/>
        <v>0</v>
      </c>
      <c r="S90">
        <f t="shared" si="15"/>
        <v>0</v>
      </c>
      <c r="T90" t="str">
        <f t="shared" si="16"/>
        <v>#N/A</v>
      </c>
    </row>
    <row r="91">
      <c r="A91" s="1">
        <v>90.0</v>
      </c>
      <c r="B91" t="str">
        <f t="shared" si="1"/>
        <v>ST001_90</v>
      </c>
      <c r="C91">
        <f t="shared" si="2"/>
        <v>49</v>
      </c>
      <c r="D91" t="str">
        <f t="shared" si="3"/>
        <v>M</v>
      </c>
      <c r="E91">
        <f t="shared" si="4"/>
        <v>109</v>
      </c>
      <c r="F91" s="8">
        <f t="shared" si="5"/>
        <v>0.96</v>
      </c>
      <c r="G91">
        <f t="shared" si="6"/>
        <v>27</v>
      </c>
      <c r="H91">
        <f t="shared" si="7"/>
        <v>38.3</v>
      </c>
      <c r="I91">
        <f t="shared" si="8"/>
        <v>147</v>
      </c>
      <c r="J91">
        <f t="shared" si="9"/>
        <v>119</v>
      </c>
      <c r="K91" s="6">
        <f>IF(E91&gt;MAP_HR_Threshold, I91*0.5+J91*0.5, I91*1/3+J91*2/3)</f>
        <v>133</v>
      </c>
      <c r="L91" t="str">
        <f>VLOOKUP(B91, Investigations!A:C, 2, FALSE)</f>
        <v>#N/A</v>
      </c>
      <c r="M91" t="str">
        <f>VLOOKUP($B91,Investigations!$A$1:$C$52, 3, false)</f>
        <v>#N/A</v>
      </c>
      <c r="N91" t="str">
        <f t="shared" si="10"/>
        <v>#N/A</v>
      </c>
      <c r="O91" t="str">
        <f t="shared" si="11"/>
        <v>#N/A</v>
      </c>
      <c r="P91" s="1" t="str">
        <f t="shared" si="12"/>
        <v>#N/A</v>
      </c>
      <c r="Q91" s="9">
        <f t="shared" si="13"/>
        <v>0</v>
      </c>
      <c r="R91">
        <f t="shared" si="14"/>
        <v>0</v>
      </c>
      <c r="S91">
        <f t="shared" si="15"/>
        <v>0</v>
      </c>
      <c r="T91" t="str">
        <f t="shared" si="16"/>
        <v>#N/A</v>
      </c>
    </row>
    <row r="92">
      <c r="A92" s="1">
        <v>91.0</v>
      </c>
      <c r="B92" t="str">
        <f t="shared" si="1"/>
        <v>ST001_91</v>
      </c>
      <c r="C92">
        <f t="shared" si="2"/>
        <v>60</v>
      </c>
      <c r="D92" t="str">
        <f t="shared" si="3"/>
        <v>M</v>
      </c>
      <c r="E92">
        <f t="shared" si="4"/>
        <v>154</v>
      </c>
      <c r="F92" s="8">
        <f t="shared" si="5"/>
        <v>1</v>
      </c>
      <c r="G92">
        <f t="shared" si="6"/>
        <v>22</v>
      </c>
      <c r="H92">
        <f t="shared" si="7"/>
        <v>36.8</v>
      </c>
      <c r="I92">
        <f t="shared" si="8"/>
        <v>97</v>
      </c>
      <c r="J92">
        <f t="shared" si="9"/>
        <v>58</v>
      </c>
      <c r="K92" s="6">
        <f>IF(E92&gt;MAP_HR_Threshold, I92*0.5+J92*0.5, I92*1/3+J92*2/3)</f>
        <v>77.5</v>
      </c>
      <c r="L92" t="str">
        <f>VLOOKUP(B92, Investigations!A:C, 2, FALSE)</f>
        <v>#N/A</v>
      </c>
      <c r="M92" t="str">
        <f>VLOOKUP($B92,Investigations!$A$1:$C$52, 3, false)</f>
        <v>#N/A</v>
      </c>
      <c r="N92" t="str">
        <f t="shared" si="10"/>
        <v>#N/A</v>
      </c>
      <c r="O92" t="str">
        <f t="shared" si="11"/>
        <v>#N/A</v>
      </c>
      <c r="P92" s="1" t="str">
        <f t="shared" si="12"/>
        <v>#N/A</v>
      </c>
      <c r="Q92" s="9">
        <f t="shared" si="13"/>
        <v>0</v>
      </c>
      <c r="R92">
        <f t="shared" si="14"/>
        <v>1</v>
      </c>
      <c r="S92">
        <f t="shared" si="15"/>
        <v>0</v>
      </c>
      <c r="T92" t="str">
        <f t="shared" si="16"/>
        <v>#N/A</v>
      </c>
    </row>
    <row r="93">
      <c r="A93" s="1">
        <v>92.0</v>
      </c>
      <c r="B93" t="str">
        <f t="shared" si="1"/>
        <v>ST001_92</v>
      </c>
      <c r="C93">
        <f t="shared" si="2"/>
        <v>14</v>
      </c>
      <c r="D93" t="str">
        <f t="shared" si="3"/>
        <v>M</v>
      </c>
      <c r="E93">
        <f t="shared" si="4"/>
        <v>87</v>
      </c>
      <c r="F93" s="8">
        <f t="shared" si="5"/>
        <v>0.8</v>
      </c>
      <c r="G93">
        <f t="shared" si="6"/>
        <v>37</v>
      </c>
      <c r="H93">
        <f t="shared" si="7"/>
        <v>38.6</v>
      </c>
      <c r="I93">
        <f t="shared" si="8"/>
        <v>192</v>
      </c>
      <c r="J93">
        <f t="shared" si="9"/>
        <v>54</v>
      </c>
      <c r="K93" s="6">
        <f>IF(E93&gt;MAP_HR_Threshold, I93*0.5+J93*0.5, I93*1/3+J93*2/3)</f>
        <v>100</v>
      </c>
      <c r="L93" t="str">
        <f>VLOOKUP(B93, Investigations!A:C, 2, FALSE)</f>
        <v>#N/A</v>
      </c>
      <c r="M93" t="str">
        <f>VLOOKUP($B93,Investigations!$A$1:$C$52, 3, false)</f>
        <v>#N/A</v>
      </c>
      <c r="N93" t="str">
        <f t="shared" si="10"/>
        <v>#N/A</v>
      </c>
      <c r="O93" t="str">
        <f t="shared" si="11"/>
        <v>#N/A</v>
      </c>
      <c r="P93" s="1" t="str">
        <f t="shared" si="12"/>
        <v>#N/A</v>
      </c>
      <c r="Q93" s="9">
        <f t="shared" si="13"/>
        <v>1</v>
      </c>
      <c r="R93">
        <f t="shared" si="14"/>
        <v>1</v>
      </c>
      <c r="S93">
        <f t="shared" si="15"/>
        <v>0</v>
      </c>
      <c r="T93" t="str">
        <f t="shared" si="16"/>
        <v>#N/A</v>
      </c>
    </row>
    <row r="94">
      <c r="A94" s="1">
        <v>93.0</v>
      </c>
      <c r="B94" t="str">
        <f t="shared" si="1"/>
        <v>ST001_93</v>
      </c>
      <c r="C94">
        <f t="shared" si="2"/>
        <v>80</v>
      </c>
      <c r="D94" t="str">
        <f t="shared" si="3"/>
        <v>F</v>
      </c>
      <c r="E94">
        <f t="shared" si="4"/>
        <v>64</v>
      </c>
      <c r="F94" s="8">
        <f t="shared" si="5"/>
        <v>0.98</v>
      </c>
      <c r="G94">
        <f t="shared" si="6"/>
        <v>40</v>
      </c>
      <c r="H94">
        <f t="shared" si="7"/>
        <v>37.8</v>
      </c>
      <c r="I94">
        <f t="shared" si="8"/>
        <v>216</v>
      </c>
      <c r="J94">
        <f t="shared" si="9"/>
        <v>94</v>
      </c>
      <c r="K94" s="6">
        <f>IF(E94&gt;MAP_HR_Threshold, I94*0.5+J94*0.5, I94*1/3+J94*2/3)</f>
        <v>134.6666667</v>
      </c>
      <c r="L94" t="str">
        <f>VLOOKUP(B94, Investigations!A:C, 2, FALSE)</f>
        <v>YES</v>
      </c>
      <c r="M94">
        <f>VLOOKUP($B94,Investigations!$A$1:$C$52, 3, false)</f>
        <v>2.1</v>
      </c>
      <c r="N94" t="str">
        <f t="shared" si="10"/>
        <v>Yes</v>
      </c>
      <c r="O94">
        <f t="shared" si="11"/>
        <v>1</v>
      </c>
      <c r="P94" s="1">
        <f t="shared" si="12"/>
        <v>0</v>
      </c>
      <c r="Q94" s="9">
        <f t="shared" si="13"/>
        <v>1</v>
      </c>
      <c r="R94">
        <f t="shared" si="14"/>
        <v>0</v>
      </c>
      <c r="S94">
        <f t="shared" si="15"/>
        <v>1</v>
      </c>
      <c r="T94">
        <f t="shared" si="16"/>
        <v>3</v>
      </c>
    </row>
    <row r="95">
      <c r="A95" s="1">
        <v>94.0</v>
      </c>
      <c r="B95" t="str">
        <f t="shared" si="1"/>
        <v>ST001_94</v>
      </c>
      <c r="C95">
        <f t="shared" si="2"/>
        <v>83</v>
      </c>
      <c r="D95" t="str">
        <f t="shared" si="3"/>
        <v>M</v>
      </c>
      <c r="E95">
        <f t="shared" si="4"/>
        <v>110</v>
      </c>
      <c r="F95" s="8">
        <f t="shared" si="5"/>
        <v>0.88</v>
      </c>
      <c r="G95">
        <f t="shared" si="6"/>
        <v>25</v>
      </c>
      <c r="H95">
        <f t="shared" si="7"/>
        <v>37.8</v>
      </c>
      <c r="I95">
        <f t="shared" si="8"/>
        <v>188</v>
      </c>
      <c r="J95">
        <f t="shared" si="9"/>
        <v>68</v>
      </c>
      <c r="K95" s="6">
        <f>IF(E95&gt;MAP_HR_Threshold, I95*0.5+J95*0.5, I95*1/3+J95*2/3)</f>
        <v>128</v>
      </c>
      <c r="L95" t="str">
        <f>VLOOKUP(B95, Investigations!A:C, 2, FALSE)</f>
        <v>#N/A</v>
      </c>
      <c r="M95" t="str">
        <f>VLOOKUP($B95,Investigations!$A$1:$C$52, 3, false)</f>
        <v>#N/A</v>
      </c>
      <c r="N95" t="str">
        <f t="shared" si="10"/>
        <v>#N/A</v>
      </c>
      <c r="O95" t="str">
        <f t="shared" si="11"/>
        <v>#N/A</v>
      </c>
      <c r="P95" s="1" t="str">
        <f t="shared" si="12"/>
        <v>#N/A</v>
      </c>
      <c r="Q95" s="9">
        <f t="shared" si="13"/>
        <v>0</v>
      </c>
      <c r="R95">
        <f t="shared" si="14"/>
        <v>0</v>
      </c>
      <c r="S95">
        <f t="shared" si="15"/>
        <v>1</v>
      </c>
      <c r="T95" t="str">
        <f t="shared" si="16"/>
        <v>#N/A</v>
      </c>
    </row>
    <row r="96">
      <c r="A96" s="1">
        <v>95.0</v>
      </c>
      <c r="B96" t="str">
        <f t="shared" si="1"/>
        <v>ST001_95</v>
      </c>
      <c r="C96">
        <f t="shared" si="2"/>
        <v>10</v>
      </c>
      <c r="D96" t="str">
        <f t="shared" si="3"/>
        <v>F</v>
      </c>
      <c r="E96">
        <f t="shared" si="4"/>
        <v>164</v>
      </c>
      <c r="F96" s="8">
        <f t="shared" si="5"/>
        <v>0.9</v>
      </c>
      <c r="G96">
        <f t="shared" si="6"/>
        <v>18</v>
      </c>
      <c r="H96">
        <f t="shared" si="7"/>
        <v>36</v>
      </c>
      <c r="I96">
        <f t="shared" si="8"/>
        <v>70</v>
      </c>
      <c r="J96">
        <f t="shared" si="9"/>
        <v>129</v>
      </c>
      <c r="K96" s="6">
        <f>IF(E96&gt;MAP_HR_Threshold, I96*0.5+J96*0.5, I96*1/3+J96*2/3)</f>
        <v>99.5</v>
      </c>
      <c r="L96" t="str">
        <f>VLOOKUP(B96, Investigations!A:C, 2, FALSE)</f>
        <v>#N/A</v>
      </c>
      <c r="M96" t="str">
        <f>VLOOKUP($B96,Investigations!$A$1:$C$52, 3, false)</f>
        <v>#N/A</v>
      </c>
      <c r="N96" t="str">
        <f t="shared" si="10"/>
        <v>#N/A</v>
      </c>
      <c r="O96" t="str">
        <f t="shared" si="11"/>
        <v>#N/A</v>
      </c>
      <c r="P96" s="1" t="str">
        <f t="shared" si="12"/>
        <v>#N/A</v>
      </c>
      <c r="Q96" s="9">
        <f t="shared" si="13"/>
        <v>0</v>
      </c>
      <c r="R96">
        <f t="shared" si="14"/>
        <v>1</v>
      </c>
      <c r="S96">
        <f t="shared" si="15"/>
        <v>0</v>
      </c>
      <c r="T96" t="str">
        <f t="shared" si="16"/>
        <v>#N/A</v>
      </c>
    </row>
    <row r="97">
      <c r="A97" s="1">
        <v>96.0</v>
      </c>
      <c r="B97" t="str">
        <f t="shared" si="1"/>
        <v>ST001_96</v>
      </c>
      <c r="C97">
        <f t="shared" si="2"/>
        <v>9</v>
      </c>
      <c r="D97" t="str">
        <f t="shared" si="3"/>
        <v>M</v>
      </c>
      <c r="E97">
        <f t="shared" si="4"/>
        <v>83</v>
      </c>
      <c r="F97" s="8">
        <f t="shared" si="5"/>
        <v>0.95</v>
      </c>
      <c r="G97">
        <f t="shared" si="6"/>
        <v>32</v>
      </c>
      <c r="H97">
        <f t="shared" si="7"/>
        <v>38.5</v>
      </c>
      <c r="I97">
        <f t="shared" si="8"/>
        <v>76</v>
      </c>
      <c r="J97">
        <f t="shared" si="9"/>
        <v>106</v>
      </c>
      <c r="K97" s="6">
        <f>IF(E97&gt;MAP_HR_Threshold, I97*0.5+J97*0.5, I97*1/3+J97*2/3)</f>
        <v>96</v>
      </c>
      <c r="L97" t="str">
        <f>VLOOKUP(B97, Investigations!A:C, 2, FALSE)</f>
        <v>yes</v>
      </c>
      <c r="M97">
        <f>VLOOKUP($B97,Investigations!$A$1:$C$52, 3, false)</f>
        <v>2.4</v>
      </c>
      <c r="N97" t="str">
        <f t="shared" si="10"/>
        <v>Yes</v>
      </c>
      <c r="O97">
        <f t="shared" si="11"/>
        <v>1</v>
      </c>
      <c r="P97" s="1">
        <f t="shared" si="12"/>
        <v>0</v>
      </c>
      <c r="Q97" s="9">
        <f t="shared" si="13"/>
        <v>1</v>
      </c>
      <c r="R97">
        <f t="shared" si="14"/>
        <v>1</v>
      </c>
      <c r="S97">
        <f t="shared" si="15"/>
        <v>0</v>
      </c>
      <c r="T97">
        <f t="shared" si="16"/>
        <v>3</v>
      </c>
    </row>
    <row r="98">
      <c r="A98" s="1">
        <v>97.0</v>
      </c>
      <c r="B98" t="str">
        <f t="shared" si="1"/>
        <v>ST001_97</v>
      </c>
      <c r="C98">
        <f t="shared" si="2"/>
        <v>39</v>
      </c>
      <c r="D98" t="str">
        <f t="shared" si="3"/>
        <v>M</v>
      </c>
      <c r="E98">
        <f t="shared" si="4"/>
        <v>209</v>
      </c>
      <c r="F98" s="8">
        <f t="shared" si="5"/>
        <v>0.93</v>
      </c>
      <c r="G98">
        <f t="shared" si="6"/>
        <v>29</v>
      </c>
      <c r="H98">
        <f t="shared" si="7"/>
        <v>39.9</v>
      </c>
      <c r="I98">
        <f t="shared" si="8"/>
        <v>159</v>
      </c>
      <c r="J98">
        <f t="shared" si="9"/>
        <v>59</v>
      </c>
      <c r="K98" s="6">
        <f>IF(E98&gt;MAP_HR_Threshold, I98*0.5+J98*0.5, I98*1/3+J98*2/3)</f>
        <v>109</v>
      </c>
      <c r="L98" t="str">
        <f>VLOOKUP(B98, Investigations!A:C, 2, FALSE)</f>
        <v>#N/A</v>
      </c>
      <c r="M98" t="str">
        <f>VLOOKUP($B98,Investigations!$A$1:$C$52, 3, false)</f>
        <v>#N/A</v>
      </c>
      <c r="N98" t="str">
        <f t="shared" si="10"/>
        <v>#N/A</v>
      </c>
      <c r="O98" t="str">
        <f t="shared" si="11"/>
        <v>#N/A</v>
      </c>
      <c r="P98" s="1" t="str">
        <f t="shared" si="12"/>
        <v>#N/A</v>
      </c>
      <c r="Q98" s="9">
        <f t="shared" si="13"/>
        <v>0</v>
      </c>
      <c r="R98">
        <f t="shared" si="14"/>
        <v>1</v>
      </c>
      <c r="S98">
        <f t="shared" si="15"/>
        <v>0</v>
      </c>
      <c r="T98" t="str">
        <f t="shared" si="16"/>
        <v>#N/A</v>
      </c>
    </row>
    <row r="99">
      <c r="A99" s="1">
        <v>98.0</v>
      </c>
      <c r="B99" t="str">
        <f t="shared" si="1"/>
        <v>ST001_98</v>
      </c>
      <c r="C99">
        <f t="shared" si="2"/>
        <v>17</v>
      </c>
      <c r="D99" t="str">
        <f t="shared" si="3"/>
        <v>M</v>
      </c>
      <c r="E99">
        <f t="shared" si="4"/>
        <v>127</v>
      </c>
      <c r="F99" s="8">
        <f t="shared" si="5"/>
        <v>0.89</v>
      </c>
      <c r="G99">
        <f t="shared" si="6"/>
        <v>8</v>
      </c>
      <c r="H99">
        <f t="shared" si="7"/>
        <v>38.9</v>
      </c>
      <c r="I99">
        <f t="shared" si="8"/>
        <v>71</v>
      </c>
      <c r="J99">
        <f t="shared" si="9"/>
        <v>87</v>
      </c>
      <c r="K99" s="6">
        <f>IF(E99&gt;MAP_HR_Threshold, I99*0.5+J99*0.5, I99*1/3+J99*2/3)</f>
        <v>79</v>
      </c>
      <c r="L99" t="str">
        <f>VLOOKUP(B99, Investigations!A:C, 2, FALSE)</f>
        <v>Y</v>
      </c>
      <c r="M99">
        <f>VLOOKUP($B99,Investigations!$A$1:$C$52, 3, false)</f>
        <v>10.9</v>
      </c>
      <c r="N99" t="str">
        <f t="shared" si="10"/>
        <v>Yes</v>
      </c>
      <c r="O99">
        <f t="shared" si="11"/>
        <v>1</v>
      </c>
      <c r="P99" s="1">
        <f t="shared" si="12"/>
        <v>1</v>
      </c>
      <c r="Q99" s="9">
        <f t="shared" si="13"/>
        <v>0</v>
      </c>
      <c r="R99">
        <f t="shared" si="14"/>
        <v>1</v>
      </c>
      <c r="S99">
        <f t="shared" si="15"/>
        <v>0</v>
      </c>
      <c r="T99">
        <f t="shared" si="16"/>
        <v>3</v>
      </c>
    </row>
    <row r="100">
      <c r="A100" s="1">
        <v>99.0</v>
      </c>
      <c r="B100" t="str">
        <f t="shared" si="1"/>
        <v>ST001_99</v>
      </c>
      <c r="C100">
        <f t="shared" si="2"/>
        <v>64</v>
      </c>
      <c r="D100" t="str">
        <f t="shared" si="3"/>
        <v>F</v>
      </c>
      <c r="E100">
        <f t="shared" si="4"/>
        <v>70</v>
      </c>
      <c r="F100" s="8">
        <f t="shared" si="5"/>
        <v>0.97</v>
      </c>
      <c r="G100">
        <f t="shared" si="6"/>
        <v>28</v>
      </c>
      <c r="H100">
        <f t="shared" si="7"/>
        <v>38.7</v>
      </c>
      <c r="I100">
        <f t="shared" si="8"/>
        <v>127</v>
      </c>
      <c r="J100">
        <f t="shared" si="9"/>
        <v>111</v>
      </c>
      <c r="K100" s="6">
        <f>IF(E100&gt;MAP_HR_Threshold, I100*0.5+J100*0.5, I100*1/3+J100*2/3)</f>
        <v>116.3333333</v>
      </c>
      <c r="L100" t="str">
        <f>VLOOKUP(B100, Investigations!A:C, 2, FALSE)</f>
        <v>#N/A</v>
      </c>
      <c r="M100" t="str">
        <f>VLOOKUP($B100,Investigations!$A$1:$C$52, 3, false)</f>
        <v>#N/A</v>
      </c>
      <c r="N100" t="str">
        <f t="shared" si="10"/>
        <v>#N/A</v>
      </c>
      <c r="O100" t="str">
        <f t="shared" si="11"/>
        <v>#N/A</v>
      </c>
      <c r="P100" s="1" t="str">
        <f t="shared" si="12"/>
        <v>#N/A</v>
      </c>
      <c r="Q100" s="9">
        <f t="shared" si="13"/>
        <v>0</v>
      </c>
      <c r="R100">
        <f t="shared" si="14"/>
        <v>0</v>
      </c>
      <c r="S100">
        <f t="shared" si="15"/>
        <v>0</v>
      </c>
      <c r="T100" t="str">
        <f t="shared" si="16"/>
        <v>#N/A</v>
      </c>
    </row>
    <row r="101">
      <c r="K101" s="6"/>
    </row>
    <row r="102">
      <c r="K102" s="6"/>
    </row>
    <row r="103">
      <c r="K103" s="6"/>
    </row>
    <row r="104">
      <c r="K104" s="6"/>
    </row>
    <row r="105">
      <c r="K105" s="6"/>
    </row>
    <row r="106">
      <c r="K106" s="6"/>
    </row>
    <row r="107">
      <c r="K107" s="6"/>
    </row>
    <row r="108">
      <c r="K108" s="6"/>
    </row>
    <row r="109">
      <c r="K109" s="6"/>
    </row>
    <row r="110">
      <c r="K110" s="6"/>
    </row>
    <row r="111">
      <c r="K111" s="6"/>
    </row>
    <row r="112">
      <c r="K112" s="6"/>
    </row>
    <row r="113">
      <c r="K113" s="6"/>
    </row>
    <row r="114">
      <c r="K114" s="6"/>
    </row>
    <row r="115">
      <c r="K115" s="6"/>
    </row>
    <row r="116">
      <c r="K116" s="6"/>
    </row>
    <row r="117">
      <c r="K117" s="6"/>
    </row>
    <row r="118">
      <c r="K118" s="6"/>
    </row>
    <row r="119">
      <c r="K119" s="6"/>
    </row>
    <row r="120">
      <c r="K120" s="6"/>
    </row>
    <row r="121">
      <c r="K121" s="6"/>
    </row>
    <row r="122">
      <c r="K122" s="6"/>
    </row>
    <row r="123">
      <c r="K123" s="6"/>
    </row>
    <row r="124">
      <c r="K124" s="6"/>
    </row>
    <row r="125">
      <c r="K125" s="6"/>
    </row>
    <row r="126">
      <c r="K126" s="6"/>
    </row>
    <row r="127">
      <c r="K127" s="6"/>
    </row>
    <row r="128">
      <c r="K128" s="6"/>
    </row>
    <row r="129">
      <c r="K129" s="6"/>
    </row>
    <row r="130">
      <c r="K130" s="6"/>
    </row>
    <row r="131">
      <c r="K131" s="6"/>
    </row>
    <row r="132">
      <c r="K132" s="6"/>
    </row>
    <row r="133">
      <c r="K133" s="6"/>
    </row>
    <row r="134">
      <c r="K134" s="6"/>
    </row>
    <row r="135">
      <c r="K135" s="6"/>
    </row>
    <row r="136">
      <c r="K136" s="6"/>
    </row>
    <row r="137">
      <c r="K137" s="6"/>
    </row>
    <row r="138">
      <c r="K138" s="6"/>
    </row>
    <row r="139">
      <c r="K139" s="6"/>
    </row>
    <row r="140">
      <c r="K140" s="6"/>
    </row>
    <row r="141">
      <c r="K141" s="6"/>
    </row>
    <row r="142">
      <c r="K142" s="6"/>
    </row>
    <row r="143">
      <c r="K143" s="6"/>
    </row>
    <row r="144">
      <c r="K144" s="6"/>
    </row>
    <row r="145">
      <c r="K145" s="6"/>
    </row>
    <row r="146">
      <c r="K146" s="6"/>
    </row>
    <row r="147">
      <c r="K147" s="6"/>
    </row>
    <row r="148">
      <c r="K148" s="6"/>
    </row>
    <row r="149">
      <c r="K149" s="6"/>
    </row>
    <row r="150">
      <c r="K150" s="6"/>
    </row>
    <row r="151">
      <c r="K151" s="6"/>
    </row>
    <row r="152">
      <c r="K152" s="6"/>
    </row>
    <row r="153">
      <c r="K153" s="6"/>
    </row>
    <row r="154">
      <c r="K154" s="6"/>
    </row>
    <row r="155">
      <c r="K155" s="6"/>
    </row>
    <row r="156">
      <c r="K156" s="6"/>
    </row>
    <row r="157">
      <c r="K157" s="6"/>
    </row>
    <row r="158">
      <c r="K158" s="6"/>
    </row>
    <row r="159">
      <c r="K159" s="6"/>
    </row>
    <row r="160">
      <c r="K160" s="6"/>
    </row>
    <row r="161">
      <c r="K161" s="6"/>
    </row>
    <row r="162">
      <c r="K162" s="6"/>
    </row>
    <row r="163">
      <c r="K163" s="6"/>
    </row>
    <row r="164">
      <c r="K164" s="6"/>
    </row>
    <row r="165">
      <c r="K165" s="6"/>
    </row>
    <row r="166">
      <c r="K166" s="6"/>
    </row>
    <row r="167">
      <c r="K167" s="6"/>
    </row>
    <row r="168">
      <c r="K168" s="6"/>
    </row>
    <row r="169">
      <c r="K169" s="6"/>
    </row>
    <row r="170">
      <c r="K170" s="6"/>
    </row>
    <row r="171">
      <c r="K171" s="6"/>
    </row>
    <row r="172">
      <c r="K172" s="6"/>
    </row>
    <row r="173">
      <c r="K173" s="6"/>
    </row>
    <row r="174">
      <c r="K174" s="6"/>
    </row>
    <row r="175">
      <c r="K175" s="6"/>
    </row>
    <row r="176">
      <c r="K176" s="6"/>
    </row>
    <row r="177">
      <c r="K177" s="6"/>
    </row>
    <row r="178">
      <c r="K178" s="6"/>
    </row>
    <row r="179">
      <c r="K179" s="6"/>
    </row>
    <row r="180">
      <c r="K180" s="6"/>
    </row>
    <row r="181">
      <c r="K181" s="6"/>
    </row>
    <row r="182">
      <c r="K182" s="6"/>
    </row>
    <row r="183">
      <c r="K183" s="6"/>
    </row>
    <row r="184">
      <c r="K184" s="6"/>
    </row>
    <row r="185">
      <c r="K185" s="6"/>
    </row>
    <row r="186">
      <c r="K186" s="6"/>
    </row>
    <row r="187">
      <c r="K187" s="6"/>
    </row>
    <row r="188">
      <c r="K188" s="6"/>
    </row>
    <row r="189">
      <c r="K189" s="6"/>
    </row>
    <row r="190">
      <c r="K190" s="6"/>
    </row>
    <row r="191">
      <c r="K191" s="6"/>
    </row>
    <row r="192">
      <c r="K192" s="6"/>
    </row>
    <row r="193">
      <c r="K193" s="6"/>
    </row>
    <row r="194">
      <c r="K194" s="6"/>
    </row>
    <row r="195">
      <c r="K195" s="6"/>
    </row>
    <row r="196">
      <c r="K196" s="6"/>
    </row>
    <row r="197">
      <c r="K197" s="6"/>
    </row>
    <row r="198">
      <c r="K198" s="6"/>
    </row>
    <row r="199">
      <c r="K199" s="6"/>
    </row>
    <row r="200">
      <c r="K200" s="6"/>
    </row>
    <row r="201">
      <c r="K201" s="6"/>
    </row>
    <row r="202">
      <c r="K202" s="6"/>
    </row>
    <row r="203">
      <c r="K203" s="6"/>
    </row>
    <row r="204">
      <c r="K204" s="6"/>
    </row>
    <row r="205">
      <c r="K205" s="6"/>
    </row>
    <row r="206">
      <c r="K206" s="6"/>
    </row>
    <row r="207">
      <c r="K207" s="6"/>
    </row>
    <row r="208">
      <c r="K208" s="6"/>
    </row>
    <row r="209">
      <c r="K209" s="6"/>
    </row>
    <row r="210">
      <c r="K210" s="6"/>
    </row>
    <row r="211">
      <c r="K211" s="6"/>
    </row>
    <row r="212">
      <c r="K212" s="6"/>
    </row>
    <row r="213">
      <c r="K213" s="6"/>
    </row>
    <row r="214">
      <c r="K214" s="6"/>
    </row>
    <row r="215">
      <c r="K215" s="6"/>
    </row>
    <row r="216">
      <c r="K216" s="6"/>
    </row>
    <row r="217">
      <c r="K217" s="6"/>
    </row>
    <row r="218">
      <c r="K218" s="6"/>
    </row>
    <row r="219">
      <c r="K219" s="6"/>
    </row>
    <row r="220">
      <c r="K220" s="6"/>
    </row>
    <row r="221">
      <c r="K221" s="6"/>
    </row>
    <row r="222">
      <c r="K222" s="6"/>
    </row>
    <row r="223">
      <c r="K223" s="6"/>
    </row>
    <row r="224">
      <c r="K224" s="6"/>
    </row>
    <row r="225">
      <c r="K225" s="6"/>
    </row>
    <row r="226">
      <c r="K226" s="6"/>
    </row>
    <row r="227">
      <c r="K227" s="6"/>
    </row>
    <row r="228">
      <c r="K228" s="6"/>
    </row>
    <row r="229">
      <c r="K229" s="6"/>
    </row>
    <row r="230">
      <c r="K230" s="6"/>
    </row>
    <row r="231">
      <c r="K231" s="6"/>
    </row>
    <row r="232">
      <c r="K232" s="6"/>
    </row>
    <row r="233">
      <c r="K233" s="6"/>
    </row>
    <row r="234">
      <c r="K234" s="6"/>
    </row>
    <row r="235">
      <c r="K235" s="6"/>
    </row>
    <row r="236">
      <c r="K236" s="6"/>
    </row>
    <row r="237">
      <c r="K237" s="6"/>
    </row>
    <row r="238">
      <c r="K238" s="6"/>
    </row>
    <row r="239">
      <c r="K239" s="6"/>
    </row>
    <row r="240">
      <c r="K240" s="6"/>
    </row>
    <row r="241">
      <c r="K241" s="6"/>
    </row>
    <row r="242">
      <c r="K242" s="6"/>
    </row>
    <row r="243">
      <c r="K243" s="6"/>
    </row>
    <row r="244">
      <c r="K244" s="6"/>
    </row>
    <row r="245">
      <c r="K245" s="6"/>
    </row>
    <row r="246">
      <c r="K246" s="6"/>
    </row>
    <row r="247">
      <c r="K247" s="6"/>
    </row>
    <row r="248">
      <c r="K248" s="6"/>
    </row>
    <row r="249">
      <c r="K249" s="6"/>
    </row>
    <row r="250">
      <c r="K250" s="6"/>
    </row>
    <row r="251">
      <c r="K251" s="6"/>
    </row>
    <row r="252">
      <c r="K252" s="6"/>
    </row>
    <row r="253">
      <c r="K253" s="6"/>
    </row>
    <row r="254">
      <c r="K254" s="6"/>
    </row>
    <row r="255">
      <c r="K255" s="6"/>
    </row>
    <row r="256">
      <c r="K256" s="6"/>
    </row>
    <row r="257">
      <c r="K257" s="6"/>
    </row>
    <row r="258">
      <c r="K258" s="6"/>
    </row>
    <row r="259">
      <c r="K259" s="6"/>
    </row>
    <row r="260">
      <c r="K260" s="6"/>
    </row>
    <row r="261">
      <c r="K261" s="6"/>
    </row>
    <row r="262">
      <c r="K262" s="6"/>
    </row>
    <row r="263">
      <c r="K263" s="6"/>
    </row>
    <row r="264">
      <c r="K264" s="6"/>
    </row>
    <row r="265">
      <c r="K265" s="6"/>
    </row>
    <row r="266">
      <c r="K266" s="6"/>
    </row>
    <row r="267">
      <c r="K267" s="6"/>
    </row>
    <row r="268">
      <c r="K268" s="6"/>
    </row>
    <row r="269">
      <c r="K269" s="6"/>
    </row>
    <row r="270">
      <c r="K270" s="6"/>
    </row>
    <row r="271">
      <c r="K271" s="6"/>
    </row>
    <row r="272">
      <c r="K272" s="6"/>
    </row>
    <row r="273">
      <c r="K273" s="6"/>
    </row>
    <row r="274">
      <c r="K274" s="6"/>
    </row>
    <row r="275">
      <c r="K275" s="6"/>
    </row>
    <row r="276">
      <c r="K276" s="6"/>
    </row>
    <row r="277">
      <c r="K277" s="6"/>
    </row>
    <row r="278">
      <c r="K278" s="6"/>
    </row>
    <row r="279">
      <c r="K279" s="6"/>
    </row>
    <row r="280">
      <c r="K280" s="6"/>
    </row>
    <row r="281">
      <c r="K281" s="6"/>
    </row>
    <row r="282">
      <c r="K282" s="6"/>
    </row>
    <row r="283">
      <c r="K283" s="6"/>
    </row>
    <row r="284">
      <c r="K284" s="6"/>
    </row>
    <row r="285">
      <c r="K285" s="6"/>
    </row>
    <row r="286">
      <c r="K286" s="6"/>
    </row>
    <row r="287">
      <c r="K287" s="6"/>
    </row>
    <row r="288">
      <c r="K288" s="6"/>
    </row>
    <row r="289">
      <c r="K289" s="6"/>
    </row>
    <row r="290">
      <c r="K290" s="6"/>
    </row>
    <row r="291">
      <c r="K291" s="6"/>
    </row>
    <row r="292">
      <c r="K292" s="6"/>
    </row>
    <row r="293">
      <c r="K293" s="6"/>
    </row>
    <row r="294">
      <c r="K294" s="6"/>
    </row>
    <row r="295">
      <c r="K295" s="6"/>
    </row>
    <row r="296">
      <c r="K296" s="6"/>
    </row>
    <row r="297">
      <c r="K297" s="6"/>
    </row>
    <row r="298">
      <c r="K298" s="6"/>
    </row>
    <row r="299">
      <c r="K299" s="6"/>
    </row>
    <row r="300">
      <c r="K300" s="6"/>
    </row>
    <row r="301">
      <c r="K301" s="6"/>
    </row>
    <row r="302">
      <c r="K302" s="6"/>
    </row>
    <row r="303">
      <c r="K303" s="6"/>
    </row>
    <row r="304">
      <c r="K304" s="6"/>
    </row>
    <row r="305">
      <c r="K305" s="6"/>
    </row>
    <row r="306">
      <c r="K306" s="6"/>
    </row>
    <row r="307">
      <c r="K307" s="6"/>
    </row>
    <row r="308">
      <c r="K308" s="6"/>
    </row>
    <row r="309">
      <c r="K309" s="6"/>
    </row>
    <row r="310">
      <c r="K310" s="6"/>
    </row>
    <row r="311">
      <c r="K311" s="6"/>
    </row>
    <row r="312">
      <c r="K312" s="6"/>
    </row>
    <row r="313">
      <c r="K313" s="6"/>
    </row>
    <row r="314">
      <c r="K314" s="6"/>
    </row>
    <row r="315">
      <c r="K315" s="6"/>
    </row>
    <row r="316">
      <c r="K316" s="6"/>
    </row>
    <row r="317">
      <c r="K317" s="6"/>
    </row>
    <row r="318">
      <c r="K318" s="6"/>
    </row>
    <row r="319">
      <c r="K319" s="6"/>
    </row>
    <row r="320">
      <c r="K320" s="6"/>
    </row>
    <row r="321">
      <c r="K321" s="6"/>
    </row>
    <row r="322">
      <c r="K322" s="6"/>
    </row>
    <row r="323">
      <c r="K323" s="6"/>
    </row>
    <row r="324">
      <c r="K324" s="6"/>
    </row>
    <row r="325">
      <c r="K325" s="6"/>
    </row>
    <row r="326">
      <c r="K326" s="6"/>
    </row>
    <row r="327">
      <c r="K327" s="6"/>
    </row>
    <row r="328">
      <c r="K328" s="6"/>
    </row>
    <row r="329">
      <c r="K329" s="6"/>
    </row>
    <row r="330">
      <c r="K330" s="6"/>
    </row>
    <row r="331">
      <c r="K331" s="6"/>
    </row>
    <row r="332">
      <c r="K332" s="6"/>
    </row>
    <row r="333">
      <c r="K333" s="6"/>
    </row>
    <row r="334">
      <c r="K334" s="6"/>
    </row>
    <row r="335">
      <c r="K335" s="6"/>
    </row>
    <row r="336">
      <c r="K336" s="6"/>
    </row>
    <row r="337">
      <c r="K337" s="6"/>
    </row>
    <row r="338">
      <c r="K338" s="6"/>
    </row>
    <row r="339">
      <c r="K339" s="6"/>
    </row>
    <row r="340">
      <c r="K340" s="6"/>
    </row>
    <row r="341">
      <c r="K341" s="6"/>
    </row>
    <row r="342">
      <c r="K342" s="6"/>
    </row>
    <row r="343">
      <c r="K343" s="6"/>
    </row>
    <row r="344">
      <c r="K344" s="6"/>
    </row>
    <row r="345">
      <c r="K345" s="6"/>
    </row>
    <row r="346">
      <c r="K346" s="6"/>
    </row>
    <row r="347">
      <c r="K347" s="6"/>
    </row>
    <row r="348">
      <c r="K348" s="6"/>
    </row>
    <row r="349">
      <c r="K349" s="6"/>
    </row>
    <row r="350">
      <c r="K350" s="6"/>
    </row>
    <row r="351">
      <c r="K351" s="6"/>
    </row>
    <row r="352">
      <c r="K352" s="6"/>
    </row>
    <row r="353">
      <c r="K353" s="6"/>
    </row>
    <row r="354">
      <c r="K354" s="6"/>
    </row>
    <row r="355">
      <c r="K355" s="6"/>
    </row>
    <row r="356">
      <c r="K356" s="6"/>
    </row>
    <row r="357">
      <c r="K357" s="6"/>
    </row>
    <row r="358">
      <c r="K358" s="6"/>
    </row>
    <row r="359">
      <c r="K359" s="6"/>
    </row>
    <row r="360">
      <c r="K360" s="6"/>
    </row>
    <row r="361">
      <c r="K361" s="6"/>
    </row>
    <row r="362">
      <c r="K362" s="6"/>
    </row>
    <row r="363">
      <c r="K363" s="6"/>
    </row>
    <row r="364">
      <c r="K364" s="6"/>
    </row>
    <row r="365">
      <c r="K365" s="6"/>
    </row>
    <row r="366">
      <c r="K366" s="6"/>
    </row>
    <row r="367">
      <c r="K367" s="6"/>
    </row>
    <row r="368">
      <c r="K368" s="6"/>
    </row>
    <row r="369">
      <c r="K369" s="6"/>
    </row>
    <row r="370">
      <c r="K370" s="6"/>
    </row>
    <row r="371">
      <c r="K371" s="6"/>
    </row>
    <row r="372">
      <c r="K372" s="6"/>
    </row>
    <row r="373">
      <c r="K373" s="6"/>
    </row>
    <row r="374">
      <c r="K374" s="6"/>
    </row>
    <row r="375">
      <c r="K375" s="6"/>
    </row>
    <row r="376">
      <c r="K376" s="6"/>
    </row>
    <row r="377">
      <c r="K377" s="6"/>
    </row>
    <row r="378">
      <c r="K378" s="6"/>
    </row>
    <row r="379">
      <c r="K379" s="6"/>
    </row>
    <row r="380">
      <c r="K380" s="6"/>
    </row>
    <row r="381">
      <c r="K381" s="6"/>
    </row>
    <row r="382">
      <c r="K382" s="6"/>
    </row>
    <row r="383">
      <c r="K383" s="6"/>
    </row>
    <row r="384">
      <c r="K384" s="6"/>
    </row>
    <row r="385">
      <c r="K385" s="6"/>
    </row>
    <row r="386">
      <c r="K386" s="6"/>
    </row>
    <row r="387">
      <c r="K387" s="6"/>
    </row>
    <row r="388">
      <c r="K388" s="6"/>
    </row>
    <row r="389">
      <c r="K389" s="6"/>
    </row>
    <row r="390">
      <c r="K390" s="6"/>
    </row>
    <row r="391">
      <c r="K391" s="6"/>
    </row>
    <row r="392">
      <c r="K392" s="6"/>
    </row>
    <row r="393">
      <c r="K393" s="6"/>
    </row>
    <row r="394">
      <c r="K394" s="6"/>
    </row>
    <row r="395">
      <c r="K395" s="6"/>
    </row>
    <row r="396">
      <c r="K396" s="6"/>
    </row>
    <row r="397">
      <c r="K397" s="6"/>
    </row>
    <row r="398">
      <c r="K398" s="6"/>
    </row>
    <row r="399">
      <c r="K399" s="6"/>
    </row>
    <row r="400">
      <c r="K400" s="6"/>
    </row>
    <row r="401">
      <c r="K401" s="6"/>
    </row>
    <row r="402">
      <c r="K402" s="6"/>
    </row>
    <row r="403">
      <c r="K403" s="6"/>
    </row>
    <row r="404">
      <c r="K404" s="6"/>
    </row>
    <row r="405">
      <c r="K405" s="6"/>
    </row>
    <row r="406">
      <c r="K406" s="6"/>
    </row>
    <row r="407">
      <c r="K407" s="6"/>
    </row>
    <row r="408">
      <c r="K408" s="6"/>
    </row>
    <row r="409">
      <c r="K409" s="6"/>
    </row>
    <row r="410">
      <c r="K410" s="6"/>
    </row>
    <row r="411">
      <c r="K411" s="6"/>
    </row>
    <row r="412">
      <c r="K412" s="6"/>
    </row>
    <row r="413">
      <c r="K413" s="6"/>
    </row>
    <row r="414">
      <c r="K414" s="6"/>
    </row>
    <row r="415">
      <c r="K415" s="6"/>
    </row>
    <row r="416">
      <c r="K416" s="6"/>
    </row>
    <row r="417">
      <c r="K417" s="6"/>
    </row>
    <row r="418">
      <c r="K418" s="6"/>
    </row>
    <row r="419">
      <c r="K419" s="6"/>
    </row>
    <row r="420">
      <c r="K420" s="6"/>
    </row>
    <row r="421">
      <c r="K421" s="6"/>
    </row>
    <row r="422">
      <c r="K422" s="6"/>
    </row>
    <row r="423">
      <c r="K423" s="6"/>
    </row>
    <row r="424">
      <c r="K424" s="6"/>
    </row>
    <row r="425">
      <c r="K425" s="6"/>
    </row>
    <row r="426">
      <c r="K426" s="6"/>
    </row>
    <row r="427">
      <c r="K427" s="6"/>
    </row>
    <row r="428">
      <c r="K428" s="6"/>
    </row>
    <row r="429">
      <c r="K429" s="6"/>
    </row>
    <row r="430">
      <c r="K430" s="6"/>
    </row>
    <row r="431">
      <c r="K431" s="6"/>
    </row>
    <row r="432">
      <c r="K432" s="6"/>
    </row>
    <row r="433">
      <c r="K433" s="6"/>
    </row>
    <row r="434">
      <c r="K434" s="6"/>
    </row>
    <row r="435">
      <c r="K435" s="6"/>
    </row>
    <row r="436">
      <c r="K436" s="6"/>
    </row>
    <row r="437">
      <c r="K437" s="6"/>
    </row>
    <row r="438">
      <c r="K438" s="6"/>
    </row>
    <row r="439">
      <c r="K439" s="6"/>
    </row>
    <row r="440">
      <c r="K440" s="6"/>
    </row>
    <row r="441">
      <c r="K441" s="6"/>
    </row>
    <row r="442">
      <c r="K442" s="6"/>
    </row>
    <row r="443">
      <c r="K443" s="6"/>
    </row>
    <row r="444">
      <c r="K444" s="6"/>
    </row>
    <row r="445">
      <c r="K445" s="6"/>
    </row>
    <row r="446">
      <c r="K446" s="6"/>
    </row>
    <row r="447">
      <c r="K447" s="6"/>
    </row>
    <row r="448">
      <c r="K448" s="6"/>
    </row>
    <row r="449">
      <c r="K449" s="6"/>
    </row>
    <row r="450">
      <c r="K450" s="6"/>
    </row>
    <row r="451">
      <c r="K451" s="6"/>
    </row>
    <row r="452">
      <c r="K452" s="6"/>
    </row>
    <row r="453">
      <c r="K453" s="6"/>
    </row>
    <row r="454">
      <c r="K454" s="6"/>
    </row>
    <row r="455">
      <c r="K455" s="6"/>
    </row>
    <row r="456">
      <c r="K456" s="6"/>
    </row>
    <row r="457">
      <c r="K457" s="6"/>
    </row>
    <row r="458">
      <c r="K458" s="6"/>
    </row>
    <row r="459">
      <c r="K459" s="6"/>
    </row>
    <row r="460">
      <c r="K460" s="6"/>
    </row>
    <row r="461">
      <c r="K461" s="6"/>
    </row>
    <row r="462">
      <c r="K462" s="6"/>
    </row>
    <row r="463">
      <c r="K463" s="6"/>
    </row>
    <row r="464">
      <c r="K464" s="6"/>
    </row>
    <row r="465">
      <c r="K465" s="6"/>
    </row>
    <row r="466">
      <c r="K466" s="6"/>
    </row>
    <row r="467">
      <c r="K467" s="6"/>
    </row>
    <row r="468">
      <c r="K468" s="6"/>
    </row>
    <row r="469">
      <c r="K469" s="6"/>
    </row>
    <row r="470">
      <c r="K470" s="6"/>
    </row>
    <row r="471">
      <c r="K471" s="6"/>
    </row>
    <row r="472">
      <c r="K472" s="6"/>
    </row>
    <row r="473">
      <c r="K473" s="6"/>
    </row>
    <row r="474">
      <c r="K474" s="6"/>
    </row>
    <row r="475">
      <c r="K475" s="6"/>
    </row>
    <row r="476">
      <c r="K476" s="6"/>
    </row>
    <row r="477">
      <c r="K477" s="6"/>
    </row>
    <row r="478">
      <c r="K478" s="6"/>
    </row>
    <row r="479">
      <c r="K479" s="6"/>
    </row>
    <row r="480">
      <c r="K480" s="6"/>
    </row>
    <row r="481">
      <c r="K481" s="6"/>
    </row>
    <row r="482">
      <c r="K482" s="6"/>
    </row>
    <row r="483">
      <c r="K483" s="6"/>
    </row>
    <row r="484">
      <c r="K484" s="6"/>
    </row>
    <row r="485">
      <c r="K485" s="6"/>
    </row>
    <row r="486">
      <c r="K486" s="6"/>
    </row>
    <row r="487">
      <c r="K487" s="6"/>
    </row>
    <row r="488">
      <c r="K488" s="6"/>
    </row>
    <row r="489">
      <c r="K489" s="6"/>
    </row>
    <row r="490">
      <c r="K490" s="6"/>
    </row>
    <row r="491">
      <c r="K491" s="6"/>
    </row>
    <row r="492">
      <c r="K492" s="6"/>
    </row>
    <row r="493">
      <c r="K493" s="6"/>
    </row>
    <row r="494">
      <c r="K494" s="6"/>
    </row>
    <row r="495">
      <c r="K495" s="6"/>
    </row>
    <row r="496">
      <c r="K496" s="6"/>
    </row>
    <row r="497">
      <c r="K497" s="6"/>
    </row>
    <row r="498">
      <c r="K498" s="6"/>
    </row>
    <row r="499">
      <c r="K499" s="6"/>
    </row>
    <row r="500">
      <c r="K500" s="6"/>
    </row>
    <row r="501">
      <c r="K501" s="6"/>
    </row>
    <row r="502">
      <c r="K502" s="6"/>
    </row>
    <row r="503">
      <c r="K503" s="6"/>
    </row>
    <row r="504">
      <c r="K504" s="6"/>
    </row>
    <row r="505">
      <c r="K505" s="6"/>
    </row>
    <row r="506">
      <c r="K506" s="6"/>
    </row>
    <row r="507">
      <c r="K507" s="6"/>
    </row>
    <row r="508">
      <c r="K508" s="6"/>
    </row>
    <row r="509">
      <c r="K509" s="6"/>
    </row>
    <row r="510">
      <c r="K510" s="6"/>
    </row>
    <row r="511">
      <c r="K511" s="6"/>
    </row>
    <row r="512">
      <c r="K512" s="6"/>
    </row>
    <row r="513">
      <c r="K513" s="6"/>
    </row>
    <row r="514">
      <c r="K514" s="6"/>
    </row>
    <row r="515">
      <c r="K515" s="6"/>
    </row>
    <row r="516">
      <c r="K516" s="6"/>
    </row>
    <row r="517">
      <c r="K517" s="6"/>
    </row>
    <row r="518">
      <c r="K518" s="6"/>
    </row>
    <row r="519">
      <c r="K519" s="6"/>
    </row>
    <row r="520">
      <c r="K520" s="6"/>
    </row>
    <row r="521">
      <c r="K521" s="6"/>
    </row>
    <row r="522">
      <c r="K522" s="6"/>
    </row>
    <row r="523">
      <c r="K523" s="6"/>
    </row>
    <row r="524">
      <c r="K524" s="6"/>
    </row>
    <row r="525">
      <c r="K525" s="6"/>
    </row>
    <row r="526">
      <c r="K526" s="6"/>
    </row>
    <row r="527">
      <c r="K527" s="6"/>
    </row>
    <row r="528">
      <c r="K528" s="6"/>
    </row>
    <row r="529">
      <c r="K529" s="6"/>
    </row>
    <row r="530">
      <c r="K530" s="6"/>
    </row>
    <row r="531">
      <c r="K531" s="6"/>
    </row>
    <row r="532">
      <c r="K532" s="6"/>
    </row>
    <row r="533">
      <c r="K533" s="6"/>
    </row>
    <row r="534">
      <c r="K534" s="6"/>
    </row>
    <row r="535">
      <c r="K535" s="6"/>
    </row>
    <row r="536">
      <c r="K536" s="6"/>
    </row>
    <row r="537">
      <c r="K537" s="6"/>
    </row>
    <row r="538">
      <c r="K538" s="6"/>
    </row>
    <row r="539">
      <c r="K539" s="6"/>
    </row>
    <row r="540">
      <c r="K540" s="6"/>
    </row>
    <row r="541">
      <c r="K541" s="6"/>
    </row>
    <row r="542">
      <c r="K542" s="6"/>
    </row>
    <row r="543">
      <c r="K543" s="6"/>
    </row>
    <row r="544">
      <c r="K544" s="6"/>
    </row>
    <row r="545">
      <c r="K545" s="6"/>
    </row>
    <row r="546">
      <c r="K546" s="6"/>
    </row>
    <row r="547">
      <c r="K547" s="6"/>
    </row>
    <row r="548">
      <c r="K548" s="6"/>
    </row>
    <row r="549">
      <c r="K549" s="6"/>
    </row>
    <row r="550">
      <c r="K550" s="6"/>
    </row>
    <row r="551">
      <c r="K551" s="6"/>
    </row>
    <row r="552">
      <c r="K552" s="6"/>
    </row>
    <row r="553">
      <c r="K553" s="6"/>
    </row>
    <row r="554">
      <c r="K554" s="6"/>
    </row>
    <row r="555">
      <c r="K555" s="6"/>
    </row>
    <row r="556">
      <c r="K556" s="6"/>
    </row>
    <row r="557">
      <c r="K557" s="6"/>
    </row>
    <row r="558">
      <c r="K558" s="6"/>
    </row>
    <row r="559">
      <c r="K559" s="6"/>
    </row>
    <row r="560">
      <c r="K560" s="6"/>
    </row>
    <row r="561">
      <c r="K561" s="6"/>
    </row>
    <row r="562">
      <c r="K562" s="6"/>
    </row>
    <row r="563">
      <c r="K563" s="6"/>
    </row>
    <row r="564">
      <c r="K564" s="6"/>
    </row>
    <row r="565">
      <c r="K565" s="6"/>
    </row>
    <row r="566">
      <c r="K566" s="6"/>
    </row>
    <row r="567">
      <c r="K567" s="6"/>
    </row>
    <row r="568">
      <c r="K568" s="6"/>
    </row>
    <row r="569">
      <c r="K569" s="6"/>
    </row>
    <row r="570">
      <c r="K570" s="6"/>
    </row>
    <row r="571">
      <c r="K571" s="6"/>
    </row>
    <row r="572">
      <c r="K572" s="6"/>
    </row>
    <row r="573">
      <c r="K573" s="6"/>
    </row>
    <row r="574">
      <c r="K574" s="6"/>
    </row>
    <row r="575">
      <c r="K575" s="6"/>
    </row>
    <row r="576">
      <c r="K576" s="6"/>
    </row>
    <row r="577">
      <c r="K577" s="6"/>
    </row>
    <row r="578">
      <c r="K578" s="6"/>
    </row>
    <row r="579">
      <c r="K579" s="6"/>
    </row>
    <row r="580">
      <c r="K580" s="6"/>
    </row>
    <row r="581">
      <c r="K581" s="6"/>
    </row>
    <row r="582">
      <c r="K582" s="6"/>
    </row>
    <row r="583">
      <c r="K583" s="6"/>
    </row>
    <row r="584">
      <c r="K584" s="6"/>
    </row>
    <row r="585">
      <c r="K585" s="6"/>
    </row>
    <row r="586">
      <c r="K586" s="6"/>
    </row>
    <row r="587">
      <c r="K587" s="6"/>
    </row>
    <row r="588">
      <c r="K588" s="6"/>
    </row>
    <row r="589">
      <c r="K589" s="6"/>
    </row>
    <row r="590">
      <c r="K590" s="6"/>
    </row>
    <row r="591">
      <c r="K591" s="6"/>
    </row>
    <row r="592">
      <c r="K592" s="6"/>
    </row>
    <row r="593">
      <c r="K593" s="6"/>
    </row>
    <row r="594">
      <c r="K594" s="6"/>
    </row>
    <row r="595">
      <c r="K595" s="6"/>
    </row>
    <row r="596">
      <c r="K596" s="6"/>
    </row>
    <row r="597">
      <c r="K597" s="6"/>
    </row>
    <row r="598">
      <c r="K598" s="6"/>
    </row>
    <row r="599">
      <c r="K599" s="6"/>
    </row>
    <row r="600">
      <c r="K600" s="6"/>
    </row>
    <row r="601">
      <c r="K601" s="6"/>
    </row>
    <row r="602">
      <c r="K602" s="6"/>
    </row>
    <row r="603">
      <c r="K603" s="6"/>
    </row>
    <row r="604">
      <c r="K604" s="6"/>
    </row>
    <row r="605">
      <c r="K605" s="6"/>
    </row>
    <row r="606">
      <c r="K606" s="6"/>
    </row>
    <row r="607">
      <c r="K607" s="6"/>
    </row>
    <row r="608">
      <c r="K608" s="6"/>
    </row>
    <row r="609">
      <c r="K609" s="6"/>
    </row>
    <row r="610">
      <c r="K610" s="6"/>
    </row>
    <row r="611">
      <c r="K611" s="6"/>
    </row>
    <row r="612">
      <c r="K612" s="6"/>
    </row>
    <row r="613">
      <c r="K613" s="6"/>
    </row>
    <row r="614">
      <c r="K614" s="6"/>
    </row>
    <row r="615">
      <c r="K615" s="6"/>
    </row>
    <row r="616">
      <c r="K616" s="6"/>
    </row>
    <row r="617">
      <c r="K617" s="6"/>
    </row>
    <row r="618">
      <c r="K618" s="6"/>
    </row>
    <row r="619">
      <c r="K619" s="6"/>
    </row>
    <row r="620">
      <c r="K620" s="6"/>
    </row>
    <row r="621">
      <c r="K621" s="6"/>
    </row>
    <row r="622">
      <c r="K622" s="6"/>
    </row>
    <row r="623">
      <c r="K623" s="6"/>
    </row>
    <row r="624">
      <c r="K624" s="6"/>
    </row>
    <row r="625">
      <c r="K625" s="6"/>
    </row>
    <row r="626">
      <c r="K626" s="6"/>
    </row>
    <row r="627">
      <c r="K627" s="6"/>
    </row>
    <row r="628">
      <c r="K628" s="6"/>
    </row>
    <row r="629">
      <c r="K629" s="6"/>
    </row>
    <row r="630">
      <c r="K630" s="6"/>
    </row>
    <row r="631">
      <c r="K631" s="6"/>
    </row>
    <row r="632">
      <c r="K632" s="6"/>
    </row>
    <row r="633">
      <c r="K633" s="6"/>
    </row>
    <row r="634">
      <c r="K634" s="6"/>
    </row>
    <row r="635">
      <c r="K635" s="6"/>
    </row>
    <row r="636">
      <c r="K636" s="6"/>
    </row>
    <row r="637">
      <c r="K637" s="6"/>
    </row>
    <row r="638">
      <c r="K638" s="6"/>
    </row>
    <row r="639">
      <c r="K639" s="6"/>
    </row>
    <row r="640">
      <c r="K640" s="6"/>
    </row>
    <row r="641">
      <c r="K641" s="6"/>
    </row>
    <row r="642">
      <c r="K642" s="6"/>
    </row>
    <row r="643">
      <c r="K643" s="6"/>
    </row>
    <row r="644">
      <c r="K644" s="6"/>
    </row>
    <row r="645">
      <c r="K645" s="6"/>
    </row>
    <row r="646">
      <c r="K646" s="6"/>
    </row>
    <row r="647">
      <c r="K647" s="6"/>
    </row>
    <row r="648">
      <c r="K648" s="6"/>
    </row>
    <row r="649">
      <c r="K649" s="6"/>
    </row>
    <row r="650">
      <c r="K650" s="6"/>
    </row>
    <row r="651">
      <c r="K651" s="6"/>
    </row>
    <row r="652">
      <c r="K652" s="6"/>
    </row>
    <row r="653">
      <c r="K653" s="6"/>
    </row>
    <row r="654">
      <c r="K654" s="6"/>
    </row>
    <row r="655">
      <c r="K655" s="6"/>
    </row>
    <row r="656">
      <c r="K656" s="6"/>
    </row>
    <row r="657">
      <c r="K657" s="6"/>
    </row>
    <row r="658">
      <c r="K658" s="6"/>
    </row>
    <row r="659">
      <c r="K659" s="6"/>
    </row>
    <row r="660">
      <c r="K660" s="6"/>
    </row>
    <row r="661">
      <c r="K661" s="6"/>
    </row>
    <row r="662">
      <c r="K662" s="6"/>
    </row>
    <row r="663">
      <c r="K663" s="6"/>
    </row>
    <row r="664">
      <c r="K664" s="6"/>
    </row>
    <row r="665">
      <c r="K665" s="6"/>
    </row>
    <row r="666">
      <c r="K666" s="6"/>
    </row>
    <row r="667">
      <c r="K667" s="6"/>
    </row>
    <row r="668">
      <c r="K668" s="6"/>
    </row>
    <row r="669">
      <c r="K669" s="6"/>
    </row>
    <row r="670">
      <c r="K670" s="6"/>
    </row>
    <row r="671">
      <c r="K671" s="6"/>
    </row>
    <row r="672">
      <c r="K672" s="6"/>
    </row>
    <row r="673">
      <c r="K673" s="6"/>
    </row>
    <row r="674">
      <c r="K674" s="6"/>
    </row>
    <row r="675">
      <c r="K675" s="6"/>
    </row>
    <row r="676">
      <c r="K676" s="6"/>
    </row>
    <row r="677">
      <c r="K677" s="6"/>
    </row>
    <row r="678">
      <c r="K678" s="6"/>
    </row>
    <row r="679">
      <c r="K679" s="6"/>
    </row>
    <row r="680">
      <c r="K680" s="6"/>
    </row>
    <row r="681">
      <c r="K681" s="6"/>
    </row>
    <row r="682">
      <c r="K682" s="6"/>
    </row>
    <row r="683">
      <c r="K683" s="6"/>
    </row>
    <row r="684">
      <c r="K684" s="6"/>
    </row>
    <row r="685">
      <c r="K685" s="6"/>
    </row>
    <row r="686">
      <c r="K686" s="6"/>
    </row>
    <row r="687">
      <c r="K687" s="6"/>
    </row>
    <row r="688">
      <c r="K688" s="6"/>
    </row>
    <row r="689">
      <c r="K689" s="6"/>
    </row>
    <row r="690">
      <c r="K690" s="6"/>
    </row>
    <row r="691">
      <c r="K691" s="6"/>
    </row>
    <row r="692">
      <c r="K692" s="6"/>
    </row>
    <row r="693">
      <c r="K693" s="6"/>
    </row>
    <row r="694">
      <c r="K694" s="6"/>
    </row>
    <row r="695">
      <c r="K695" s="6"/>
    </row>
    <row r="696">
      <c r="K696" s="6"/>
    </row>
    <row r="697">
      <c r="K697" s="6"/>
    </row>
    <row r="698">
      <c r="K698" s="6"/>
    </row>
    <row r="699">
      <c r="K699" s="6"/>
    </row>
    <row r="700">
      <c r="K700" s="6"/>
    </row>
    <row r="701">
      <c r="K701" s="6"/>
    </row>
    <row r="702">
      <c r="K702" s="6"/>
    </row>
    <row r="703">
      <c r="K703" s="6"/>
    </row>
    <row r="704">
      <c r="K704" s="6"/>
    </row>
    <row r="705">
      <c r="K705" s="6"/>
    </row>
    <row r="706">
      <c r="K706" s="6"/>
    </row>
    <row r="707">
      <c r="K707" s="6"/>
    </row>
    <row r="708">
      <c r="K708" s="6"/>
    </row>
    <row r="709">
      <c r="K709" s="6"/>
    </row>
    <row r="710">
      <c r="K710" s="6"/>
    </row>
    <row r="711">
      <c r="K711" s="6"/>
    </row>
    <row r="712">
      <c r="K712" s="6"/>
    </row>
    <row r="713">
      <c r="K713" s="6"/>
    </row>
    <row r="714">
      <c r="K714" s="6"/>
    </row>
    <row r="715">
      <c r="K715" s="6"/>
    </row>
    <row r="716">
      <c r="K716" s="6"/>
    </row>
    <row r="717">
      <c r="K717" s="6"/>
    </row>
    <row r="718">
      <c r="K718" s="6"/>
    </row>
    <row r="719">
      <c r="K719" s="6"/>
    </row>
    <row r="720">
      <c r="K720" s="6"/>
    </row>
    <row r="721">
      <c r="K721" s="6"/>
    </row>
    <row r="722">
      <c r="K722" s="6"/>
    </row>
    <row r="723">
      <c r="K723" s="6"/>
    </row>
    <row r="724">
      <c r="K724" s="6"/>
    </row>
    <row r="725">
      <c r="K725" s="6"/>
    </row>
    <row r="726">
      <c r="K726" s="6"/>
    </row>
    <row r="727">
      <c r="K727" s="6"/>
    </row>
    <row r="728">
      <c r="K728" s="6"/>
    </row>
    <row r="729">
      <c r="K729" s="6"/>
    </row>
    <row r="730">
      <c r="K730" s="6"/>
    </row>
    <row r="731">
      <c r="K731" s="6"/>
    </row>
    <row r="732">
      <c r="K732" s="6"/>
    </row>
    <row r="733">
      <c r="K733" s="6"/>
    </row>
    <row r="734">
      <c r="K734" s="6"/>
    </row>
    <row r="735">
      <c r="K735" s="6"/>
    </row>
    <row r="736">
      <c r="K736" s="6"/>
    </row>
    <row r="737">
      <c r="K737" s="6"/>
    </row>
    <row r="738">
      <c r="K738" s="6"/>
    </row>
    <row r="739">
      <c r="K739" s="6"/>
    </row>
    <row r="740">
      <c r="K740" s="6"/>
    </row>
    <row r="741">
      <c r="K741" s="6"/>
    </row>
    <row r="742">
      <c r="K742" s="6"/>
    </row>
    <row r="743">
      <c r="K743" s="6"/>
    </row>
    <row r="744">
      <c r="K744" s="6"/>
    </row>
    <row r="745">
      <c r="K745" s="6"/>
    </row>
    <row r="746">
      <c r="K746" s="6"/>
    </row>
    <row r="747">
      <c r="K747" s="6"/>
    </row>
    <row r="748">
      <c r="K748" s="6"/>
    </row>
    <row r="749">
      <c r="K749" s="6"/>
    </row>
    <row r="750">
      <c r="K750" s="6"/>
    </row>
    <row r="751">
      <c r="K751" s="6"/>
    </row>
    <row r="752">
      <c r="K752" s="6"/>
    </row>
    <row r="753">
      <c r="K753" s="6"/>
    </row>
    <row r="754">
      <c r="K754" s="6"/>
    </row>
    <row r="755">
      <c r="K755" s="6"/>
    </row>
    <row r="756">
      <c r="K756" s="6"/>
    </row>
    <row r="757">
      <c r="K757" s="6"/>
    </row>
    <row r="758">
      <c r="K758" s="6"/>
    </row>
    <row r="759">
      <c r="K759" s="6"/>
    </row>
    <row r="760">
      <c r="K760" s="6"/>
    </row>
    <row r="761">
      <c r="K761" s="6"/>
    </row>
    <row r="762">
      <c r="K762" s="6"/>
    </row>
    <row r="763">
      <c r="K763" s="6"/>
    </row>
    <row r="764">
      <c r="K764" s="6"/>
    </row>
    <row r="765">
      <c r="K765" s="6"/>
    </row>
    <row r="766">
      <c r="K766" s="6"/>
    </row>
    <row r="767">
      <c r="K767" s="6"/>
    </row>
    <row r="768">
      <c r="K768" s="6"/>
    </row>
    <row r="769">
      <c r="K769" s="6"/>
    </row>
    <row r="770">
      <c r="K770" s="6"/>
    </row>
    <row r="771">
      <c r="K771" s="6"/>
    </row>
    <row r="772">
      <c r="K772" s="6"/>
    </row>
    <row r="773">
      <c r="K773" s="6"/>
    </row>
    <row r="774">
      <c r="K774" s="6"/>
    </row>
    <row r="775">
      <c r="K775" s="6"/>
    </row>
    <row r="776">
      <c r="K776" s="6"/>
    </row>
    <row r="777">
      <c r="K777" s="6"/>
    </row>
    <row r="778">
      <c r="K778" s="6"/>
    </row>
    <row r="779">
      <c r="K779" s="6"/>
    </row>
    <row r="780">
      <c r="K780" s="6"/>
    </row>
    <row r="781">
      <c r="K781" s="6"/>
    </row>
    <row r="782">
      <c r="K782" s="6"/>
    </row>
    <row r="783">
      <c r="K783" s="6"/>
    </row>
    <row r="784">
      <c r="K784" s="6"/>
    </row>
    <row r="785">
      <c r="K785" s="6"/>
    </row>
    <row r="786">
      <c r="K786" s="6"/>
    </row>
    <row r="787">
      <c r="K787" s="6"/>
    </row>
    <row r="788">
      <c r="K788" s="6"/>
    </row>
    <row r="789">
      <c r="K789" s="6"/>
    </row>
    <row r="790">
      <c r="K790" s="6"/>
    </row>
    <row r="791">
      <c r="K791" s="6"/>
    </row>
    <row r="792">
      <c r="K792" s="6"/>
    </row>
    <row r="793">
      <c r="K793" s="6"/>
    </row>
    <row r="794">
      <c r="K794" s="6"/>
    </row>
    <row r="795">
      <c r="K795" s="6"/>
    </row>
    <row r="796">
      <c r="K796" s="6"/>
    </row>
    <row r="797">
      <c r="K797" s="6"/>
    </row>
    <row r="798">
      <c r="K798" s="6"/>
    </row>
    <row r="799">
      <c r="K799" s="6"/>
    </row>
    <row r="800">
      <c r="K800" s="6"/>
    </row>
    <row r="801">
      <c r="K801" s="6"/>
    </row>
    <row r="802">
      <c r="K802" s="6"/>
    </row>
    <row r="803">
      <c r="K803" s="6"/>
    </row>
    <row r="804">
      <c r="K804" s="6"/>
    </row>
    <row r="805">
      <c r="K805" s="6"/>
    </row>
    <row r="806">
      <c r="K806" s="6"/>
    </row>
    <row r="807">
      <c r="K807" s="6"/>
    </row>
    <row r="808">
      <c r="K808" s="6"/>
    </row>
    <row r="809">
      <c r="K809" s="6"/>
    </row>
    <row r="810">
      <c r="K810" s="6"/>
    </row>
    <row r="811">
      <c r="K811" s="6"/>
    </row>
    <row r="812">
      <c r="K812" s="6"/>
    </row>
    <row r="813">
      <c r="K813" s="6"/>
    </row>
    <row r="814">
      <c r="K814" s="6"/>
    </row>
    <row r="815">
      <c r="K815" s="6"/>
    </row>
    <row r="816">
      <c r="K816" s="6"/>
    </row>
    <row r="817">
      <c r="K817" s="6"/>
    </row>
    <row r="818">
      <c r="K818" s="6"/>
    </row>
    <row r="819">
      <c r="K819" s="6"/>
    </row>
    <row r="820">
      <c r="K820" s="6"/>
    </row>
    <row r="821">
      <c r="K821" s="6"/>
    </row>
    <row r="822">
      <c r="K822" s="6"/>
    </row>
    <row r="823">
      <c r="K823" s="6"/>
    </row>
    <row r="824">
      <c r="K824" s="6"/>
    </row>
    <row r="825">
      <c r="K825" s="6"/>
    </row>
    <row r="826">
      <c r="K826" s="6"/>
    </row>
    <row r="827">
      <c r="K827" s="6"/>
    </row>
    <row r="828">
      <c r="K828" s="6"/>
    </row>
    <row r="829">
      <c r="K829" s="6"/>
    </row>
    <row r="830">
      <c r="K830" s="6"/>
    </row>
    <row r="831">
      <c r="K831" s="6"/>
    </row>
    <row r="832">
      <c r="K832" s="6"/>
    </row>
    <row r="833">
      <c r="K833" s="6"/>
    </row>
    <row r="834">
      <c r="K834" s="6"/>
    </row>
    <row r="835">
      <c r="K835" s="6"/>
    </row>
    <row r="836">
      <c r="K836" s="6"/>
    </row>
    <row r="837">
      <c r="K837" s="6"/>
    </row>
    <row r="838">
      <c r="K838" s="6"/>
    </row>
    <row r="839">
      <c r="K839" s="6"/>
    </row>
    <row r="840">
      <c r="K840" s="6"/>
    </row>
    <row r="841">
      <c r="K841" s="6"/>
    </row>
    <row r="842">
      <c r="K842" s="6"/>
    </row>
    <row r="843">
      <c r="K843" s="6"/>
    </row>
    <row r="844">
      <c r="K844" s="6"/>
    </row>
    <row r="845">
      <c r="K845" s="6"/>
    </row>
    <row r="846">
      <c r="K846" s="6"/>
    </row>
    <row r="847">
      <c r="K847" s="6"/>
    </row>
    <row r="848">
      <c r="K848" s="6"/>
    </row>
    <row r="849">
      <c r="K849" s="6"/>
    </row>
    <row r="850">
      <c r="K850" s="6"/>
    </row>
    <row r="851">
      <c r="K851" s="6"/>
    </row>
    <row r="852">
      <c r="K852" s="6"/>
    </row>
    <row r="853">
      <c r="K853" s="6"/>
    </row>
    <row r="854">
      <c r="K854" s="6"/>
    </row>
    <row r="855">
      <c r="K855" s="6"/>
    </row>
    <row r="856">
      <c r="K856" s="6"/>
    </row>
    <row r="857">
      <c r="K857" s="6"/>
    </row>
    <row r="858">
      <c r="K858" s="6"/>
    </row>
    <row r="859">
      <c r="K859" s="6"/>
    </row>
    <row r="860">
      <c r="K860" s="6"/>
    </row>
    <row r="861">
      <c r="K861" s="6"/>
    </row>
    <row r="862">
      <c r="K862" s="6"/>
    </row>
    <row r="863">
      <c r="K863" s="6"/>
    </row>
    <row r="864">
      <c r="K864" s="6"/>
    </row>
    <row r="865">
      <c r="K865" s="6"/>
    </row>
    <row r="866">
      <c r="K866" s="6"/>
    </row>
    <row r="867">
      <c r="K867" s="6"/>
    </row>
    <row r="868">
      <c r="K868" s="6"/>
    </row>
    <row r="869">
      <c r="K869" s="6"/>
    </row>
    <row r="870">
      <c r="K870" s="6"/>
    </row>
    <row r="871">
      <c r="K871" s="6"/>
    </row>
    <row r="872">
      <c r="K872" s="6"/>
    </row>
    <row r="873">
      <c r="K873" s="6"/>
    </row>
    <row r="874">
      <c r="K874" s="6"/>
    </row>
    <row r="875">
      <c r="K875" s="6"/>
    </row>
    <row r="876">
      <c r="K876" s="6"/>
    </row>
    <row r="877">
      <c r="K877" s="6"/>
    </row>
    <row r="878">
      <c r="K878" s="6"/>
    </row>
    <row r="879">
      <c r="K879" s="6"/>
    </row>
    <row r="880">
      <c r="K880" s="6"/>
    </row>
    <row r="881">
      <c r="K881" s="6"/>
    </row>
    <row r="882">
      <c r="K882" s="6"/>
    </row>
    <row r="883">
      <c r="K883" s="6"/>
    </row>
    <row r="884">
      <c r="K884" s="6"/>
    </row>
    <row r="885">
      <c r="K885" s="6"/>
    </row>
    <row r="886">
      <c r="K886" s="6"/>
    </row>
    <row r="887">
      <c r="K887" s="6"/>
    </row>
    <row r="888">
      <c r="K888" s="6"/>
    </row>
    <row r="889">
      <c r="K889" s="6"/>
    </row>
    <row r="890">
      <c r="K890" s="6"/>
    </row>
    <row r="891">
      <c r="K891" s="6"/>
    </row>
    <row r="892">
      <c r="K892" s="6"/>
    </row>
    <row r="893">
      <c r="K893" s="6"/>
    </row>
    <row r="894">
      <c r="K894" s="6"/>
    </row>
    <row r="895">
      <c r="K895" s="6"/>
    </row>
    <row r="896">
      <c r="K896" s="6"/>
    </row>
    <row r="897">
      <c r="K897" s="6"/>
    </row>
    <row r="898">
      <c r="K898" s="6"/>
    </row>
    <row r="899">
      <c r="K899" s="6"/>
    </row>
    <row r="900">
      <c r="K900" s="6"/>
    </row>
    <row r="901">
      <c r="K901" s="6"/>
    </row>
    <row r="902">
      <c r="K902" s="6"/>
    </row>
    <row r="903">
      <c r="K903" s="6"/>
    </row>
    <row r="904">
      <c r="K904" s="6"/>
    </row>
    <row r="905">
      <c r="K905" s="6"/>
    </row>
    <row r="906">
      <c r="K906" s="6"/>
    </row>
    <row r="907">
      <c r="K907" s="6"/>
    </row>
    <row r="908">
      <c r="K908" s="6"/>
    </row>
    <row r="909">
      <c r="K909" s="6"/>
    </row>
    <row r="910">
      <c r="K910" s="6"/>
    </row>
    <row r="911">
      <c r="K911" s="6"/>
    </row>
    <row r="912">
      <c r="K912" s="6"/>
    </row>
    <row r="913">
      <c r="K913" s="6"/>
    </row>
    <row r="914">
      <c r="K914" s="6"/>
    </row>
    <row r="915">
      <c r="K915" s="6"/>
    </row>
    <row r="916">
      <c r="K916" s="6"/>
    </row>
    <row r="917">
      <c r="K917" s="6"/>
    </row>
    <row r="918">
      <c r="K918" s="6"/>
    </row>
    <row r="919">
      <c r="K919" s="6"/>
    </row>
    <row r="920">
      <c r="K920" s="6"/>
    </row>
    <row r="921">
      <c r="K921" s="6"/>
    </row>
    <row r="922">
      <c r="K922" s="6"/>
    </row>
    <row r="923">
      <c r="K923" s="6"/>
    </row>
    <row r="924">
      <c r="K924" s="6"/>
    </row>
    <row r="925">
      <c r="K925" s="6"/>
    </row>
    <row r="926">
      <c r="K926" s="6"/>
    </row>
    <row r="927">
      <c r="K927" s="6"/>
    </row>
    <row r="928">
      <c r="K928" s="6"/>
    </row>
    <row r="929">
      <c r="K929" s="6"/>
    </row>
    <row r="930">
      <c r="K930" s="6"/>
    </row>
    <row r="931">
      <c r="K931" s="6"/>
    </row>
    <row r="932">
      <c r="K932" s="6"/>
    </row>
    <row r="933">
      <c r="K933" s="6"/>
    </row>
    <row r="934">
      <c r="K934" s="6"/>
    </row>
    <row r="935">
      <c r="K935" s="6"/>
    </row>
    <row r="936">
      <c r="K936" s="6"/>
    </row>
    <row r="937">
      <c r="K937" s="6"/>
    </row>
    <row r="938">
      <c r="K938" s="6"/>
    </row>
    <row r="939">
      <c r="K939" s="6"/>
    </row>
    <row r="940">
      <c r="K940" s="6"/>
    </row>
    <row r="941">
      <c r="K941" s="6"/>
    </row>
    <row r="942">
      <c r="K942" s="6"/>
    </row>
    <row r="943">
      <c r="K943" s="6"/>
    </row>
    <row r="944">
      <c r="K944" s="6"/>
    </row>
    <row r="945">
      <c r="K945" s="6"/>
    </row>
    <row r="946">
      <c r="K946" s="6"/>
    </row>
    <row r="947">
      <c r="K947" s="6"/>
    </row>
    <row r="948">
      <c r="K948" s="6"/>
    </row>
    <row r="949">
      <c r="K949" s="6"/>
    </row>
    <row r="950">
      <c r="K950" s="6"/>
    </row>
    <row r="951">
      <c r="K951" s="6"/>
    </row>
    <row r="952">
      <c r="K952" s="6"/>
    </row>
    <row r="953">
      <c r="K953" s="6"/>
    </row>
    <row r="954">
      <c r="K954" s="6"/>
    </row>
    <row r="955">
      <c r="K955" s="6"/>
    </row>
    <row r="956">
      <c r="K956" s="6"/>
    </row>
    <row r="957">
      <c r="K957" s="6"/>
    </row>
    <row r="958">
      <c r="K958" s="6"/>
    </row>
    <row r="959">
      <c r="K959" s="6"/>
    </row>
    <row r="960">
      <c r="K960" s="6"/>
    </row>
    <row r="961">
      <c r="K961" s="6"/>
    </row>
    <row r="962">
      <c r="K962" s="6"/>
    </row>
    <row r="963">
      <c r="K963" s="6"/>
    </row>
    <row r="964">
      <c r="K964" s="6"/>
    </row>
    <row r="965">
      <c r="K965" s="6"/>
    </row>
    <row r="966">
      <c r="K966" s="6"/>
    </row>
    <row r="967">
      <c r="K967" s="6"/>
    </row>
    <row r="968">
      <c r="K968" s="6"/>
    </row>
    <row r="969">
      <c r="K969" s="6"/>
    </row>
    <row r="970">
      <c r="K970" s="6"/>
    </row>
    <row r="971">
      <c r="K971" s="6"/>
    </row>
    <row r="972">
      <c r="K972" s="6"/>
    </row>
    <row r="973">
      <c r="K973" s="6"/>
    </row>
    <row r="974">
      <c r="K974" s="6"/>
    </row>
    <row r="975">
      <c r="K975" s="6"/>
    </row>
    <row r="976">
      <c r="K976" s="6"/>
    </row>
    <row r="977">
      <c r="K977" s="6"/>
    </row>
    <row r="978">
      <c r="K978" s="6"/>
    </row>
    <row r="979">
      <c r="K979" s="6"/>
    </row>
    <row r="980">
      <c r="K980" s="6"/>
    </row>
    <row r="981">
      <c r="K981" s="6"/>
    </row>
    <row r="982">
      <c r="K982" s="6"/>
    </row>
    <row r="983">
      <c r="K983" s="6"/>
    </row>
    <row r="984">
      <c r="K984" s="6"/>
    </row>
    <row r="985">
      <c r="K985" s="6"/>
    </row>
    <row r="986">
      <c r="K986" s="6"/>
    </row>
    <row r="987">
      <c r="K987" s="6"/>
    </row>
    <row r="988">
      <c r="K988" s="6"/>
    </row>
    <row r="989">
      <c r="K989" s="6"/>
    </row>
    <row r="990">
      <c r="K990" s="6"/>
    </row>
    <row r="991">
      <c r="K991" s="6"/>
    </row>
    <row r="992">
      <c r="K992" s="6"/>
    </row>
    <row r="993">
      <c r="K993" s="6"/>
    </row>
    <row r="994">
      <c r="K994" s="6"/>
    </row>
    <row r="995">
      <c r="K995" s="6"/>
    </row>
    <row r="996">
      <c r="K996" s="6"/>
    </row>
    <row r="997">
      <c r="K997" s="6"/>
    </row>
    <row r="998">
      <c r="K998" s="6"/>
    </row>
    <row r="999">
      <c r="K999" s="6"/>
    </row>
    <row r="1000">
      <c r="K1000" s="6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r="A1" s="1" t="s">
        <v>1</v>
      </c>
      <c r="B1" s="1" t="s">
        <v>11</v>
      </c>
      <c r="C1" s="1" t="s">
        <v>12</v>
      </c>
      <c r="D1" s="1"/>
    </row>
    <row r="2">
      <c r="A2" s="3" t="s">
        <v>23</v>
      </c>
      <c r="B2" s="4" t="s">
        <v>26</v>
      </c>
      <c r="C2" s="5">
        <v>12.0</v>
      </c>
    </row>
    <row r="3">
      <c r="A3" s="4" t="s">
        <v>27</v>
      </c>
      <c r="B3" s="4" t="s">
        <v>26</v>
      </c>
      <c r="C3" s="5">
        <v>6.7</v>
      </c>
    </row>
    <row r="4">
      <c r="A4" s="4" t="s">
        <v>28</v>
      </c>
      <c r="B4" s="4" t="s">
        <v>26</v>
      </c>
      <c r="C4" s="5">
        <v>9.0</v>
      </c>
    </row>
    <row r="5">
      <c r="A5" s="4" t="s">
        <v>29</v>
      </c>
      <c r="B5" s="4" t="s">
        <v>30</v>
      </c>
      <c r="C5" s="5">
        <v>1.7</v>
      </c>
    </row>
    <row r="6">
      <c r="A6" s="4" t="s">
        <v>31</v>
      </c>
      <c r="B6" s="4" t="s">
        <v>32</v>
      </c>
      <c r="C6" s="5">
        <v>5.9</v>
      </c>
    </row>
    <row r="7">
      <c r="A7" s="4" t="s">
        <v>33</v>
      </c>
      <c r="B7" s="4" t="s">
        <v>34</v>
      </c>
      <c r="C7" s="5">
        <v>1.9</v>
      </c>
    </row>
    <row r="8">
      <c r="A8" s="4" t="s">
        <v>35</v>
      </c>
      <c r="B8" s="4" t="s">
        <v>36</v>
      </c>
      <c r="C8" s="5">
        <v>1.0</v>
      </c>
    </row>
    <row r="9">
      <c r="A9" s="4" t="s">
        <v>37</v>
      </c>
      <c r="B9" s="4" t="s">
        <v>36</v>
      </c>
      <c r="C9" s="5">
        <v>11.4</v>
      </c>
    </row>
    <row r="10">
      <c r="A10" s="4" t="s">
        <v>38</v>
      </c>
      <c r="B10" s="4" t="s">
        <v>34</v>
      </c>
      <c r="C10" s="5">
        <v>10.5</v>
      </c>
    </row>
    <row r="11">
      <c r="A11" s="4" t="s">
        <v>39</v>
      </c>
      <c r="B11" s="4" t="s">
        <v>40</v>
      </c>
      <c r="C11" s="5">
        <v>3.6</v>
      </c>
    </row>
    <row r="12">
      <c r="A12" s="4" t="s">
        <v>41</v>
      </c>
      <c r="B12" s="4" t="s">
        <v>36</v>
      </c>
      <c r="C12" s="5">
        <v>4.7</v>
      </c>
    </row>
    <row r="13">
      <c r="A13" s="4" t="s">
        <v>42</v>
      </c>
      <c r="B13" s="4" t="s">
        <v>43</v>
      </c>
      <c r="C13" s="5">
        <v>12.8</v>
      </c>
    </row>
    <row r="14">
      <c r="A14" s="4" t="s">
        <v>44</v>
      </c>
      <c r="B14" s="4" t="s">
        <v>32</v>
      </c>
      <c r="C14" s="5">
        <v>3.5</v>
      </c>
    </row>
    <row r="15">
      <c r="A15" s="4" t="s">
        <v>45</v>
      </c>
      <c r="B15" s="4" t="s">
        <v>40</v>
      </c>
      <c r="C15" s="5">
        <v>10.9</v>
      </c>
    </row>
    <row r="16">
      <c r="A16" s="4" t="s">
        <v>46</v>
      </c>
      <c r="B16" s="4" t="s">
        <v>30</v>
      </c>
      <c r="C16" s="5">
        <v>2.4</v>
      </c>
    </row>
    <row r="17">
      <c r="A17" s="4" t="s">
        <v>47</v>
      </c>
      <c r="B17" s="4" t="s">
        <v>32</v>
      </c>
      <c r="C17" s="5">
        <v>7.4</v>
      </c>
    </row>
    <row r="18">
      <c r="A18" s="4" t="s">
        <v>48</v>
      </c>
      <c r="B18" s="4" t="s">
        <v>36</v>
      </c>
      <c r="C18" s="5">
        <v>5.9</v>
      </c>
    </row>
    <row r="19">
      <c r="A19" s="4" t="s">
        <v>49</v>
      </c>
      <c r="B19" s="4" t="s">
        <v>32</v>
      </c>
      <c r="C19" s="5">
        <v>9.5</v>
      </c>
    </row>
    <row r="20">
      <c r="A20" s="4" t="s">
        <v>50</v>
      </c>
      <c r="B20" s="4" t="s">
        <v>34</v>
      </c>
      <c r="C20" s="5">
        <v>3.4</v>
      </c>
    </row>
    <row r="21">
      <c r="A21" s="4" t="s">
        <v>51</v>
      </c>
      <c r="B21" s="4" t="s">
        <v>36</v>
      </c>
      <c r="C21" s="5">
        <v>12.7</v>
      </c>
    </row>
    <row r="22">
      <c r="A22" s="4" t="s">
        <v>52</v>
      </c>
      <c r="B22" s="4" t="s">
        <v>34</v>
      </c>
      <c r="C22" s="5">
        <v>14.9</v>
      </c>
    </row>
    <row r="23">
      <c r="A23" s="4" t="s">
        <v>53</v>
      </c>
      <c r="B23" s="4" t="s">
        <v>34</v>
      </c>
      <c r="C23" s="5">
        <v>9.5</v>
      </c>
    </row>
    <row r="24">
      <c r="A24" s="4" t="s">
        <v>54</v>
      </c>
      <c r="B24" s="4" t="s">
        <v>30</v>
      </c>
      <c r="C24" s="5">
        <v>14.6</v>
      </c>
    </row>
    <row r="25">
      <c r="A25" s="4" t="s">
        <v>55</v>
      </c>
      <c r="B25" s="4" t="s">
        <v>36</v>
      </c>
      <c r="C25" s="5">
        <v>5.2</v>
      </c>
    </row>
    <row r="26">
      <c r="A26" s="4" t="s">
        <v>56</v>
      </c>
      <c r="B26" s="4" t="s">
        <v>40</v>
      </c>
      <c r="C26" s="5">
        <v>8.4</v>
      </c>
    </row>
    <row r="27">
      <c r="A27" s="4" t="s">
        <v>57</v>
      </c>
      <c r="B27" s="4" t="s">
        <v>40</v>
      </c>
      <c r="C27" s="5">
        <v>13.9</v>
      </c>
    </row>
    <row r="28">
      <c r="A28" s="4" t="s">
        <v>58</v>
      </c>
      <c r="B28" s="4" t="s">
        <v>32</v>
      </c>
      <c r="C28" s="5">
        <v>12.1</v>
      </c>
    </row>
    <row r="29">
      <c r="A29" s="4" t="s">
        <v>59</v>
      </c>
      <c r="B29" s="4" t="s">
        <v>36</v>
      </c>
      <c r="C29" s="5">
        <v>12.9</v>
      </c>
    </row>
    <row r="30">
      <c r="A30" s="4" t="s">
        <v>60</v>
      </c>
      <c r="B30" s="4" t="s">
        <v>26</v>
      </c>
      <c r="C30" s="5">
        <v>13.4</v>
      </c>
    </row>
    <row r="31">
      <c r="A31" s="4" t="s">
        <v>61</v>
      </c>
      <c r="B31" s="4" t="s">
        <v>36</v>
      </c>
      <c r="C31" s="5">
        <v>7.5</v>
      </c>
    </row>
    <row r="32">
      <c r="A32" s="4" t="s">
        <v>62</v>
      </c>
      <c r="B32" s="4" t="s">
        <v>43</v>
      </c>
      <c r="C32" s="5">
        <v>7.8</v>
      </c>
    </row>
    <row r="33">
      <c r="A33" s="4" t="s">
        <v>63</v>
      </c>
      <c r="B33" s="4" t="s">
        <v>30</v>
      </c>
      <c r="C33" s="5">
        <v>2.7</v>
      </c>
    </row>
    <row r="34">
      <c r="A34" s="4" t="s">
        <v>64</v>
      </c>
      <c r="B34" s="4" t="s">
        <v>43</v>
      </c>
      <c r="C34" s="5">
        <v>8.5</v>
      </c>
    </row>
    <row r="35">
      <c r="A35" s="4" t="s">
        <v>65</v>
      </c>
      <c r="B35" s="4" t="s">
        <v>36</v>
      </c>
      <c r="C35" s="5">
        <v>9.5</v>
      </c>
    </row>
    <row r="36">
      <c r="A36" s="4" t="s">
        <v>66</v>
      </c>
      <c r="B36" s="4" t="s">
        <v>40</v>
      </c>
      <c r="C36" s="5">
        <v>3.2</v>
      </c>
    </row>
    <row r="37">
      <c r="A37" s="4" t="s">
        <v>67</v>
      </c>
      <c r="B37" s="4" t="s">
        <v>68</v>
      </c>
      <c r="C37" s="5">
        <v>10.9</v>
      </c>
    </row>
    <row r="38">
      <c r="A38" s="4" t="s">
        <v>69</v>
      </c>
      <c r="B38" s="4" t="s">
        <v>32</v>
      </c>
      <c r="C38" s="5">
        <v>8.2</v>
      </c>
    </row>
    <row r="39">
      <c r="A39" s="4" t="s">
        <v>70</v>
      </c>
      <c r="B39" s="4" t="s">
        <v>68</v>
      </c>
      <c r="C39" s="5">
        <v>2.1</v>
      </c>
    </row>
    <row r="40">
      <c r="A40" s="4" t="s">
        <v>72</v>
      </c>
      <c r="B40" s="4" t="s">
        <v>43</v>
      </c>
      <c r="C40" s="5">
        <v>8.8</v>
      </c>
    </row>
    <row r="41">
      <c r="A41" s="4" t="s">
        <v>73</v>
      </c>
      <c r="B41" s="4" t="s">
        <v>68</v>
      </c>
      <c r="C41" s="5">
        <v>2.7</v>
      </c>
    </row>
    <row r="42">
      <c r="A42" s="4" t="s">
        <v>75</v>
      </c>
      <c r="B42" s="4" t="s">
        <v>34</v>
      </c>
      <c r="C42" s="5">
        <v>1.1</v>
      </c>
    </row>
    <row r="43">
      <c r="A43" s="4" t="s">
        <v>76</v>
      </c>
      <c r="B43" s="4" t="s">
        <v>36</v>
      </c>
      <c r="C43" s="5">
        <v>12.8</v>
      </c>
    </row>
    <row r="44">
      <c r="A44" s="4" t="s">
        <v>77</v>
      </c>
      <c r="B44" s="4" t="s">
        <v>32</v>
      </c>
      <c r="C44" s="5">
        <v>5.0</v>
      </c>
    </row>
    <row r="45">
      <c r="A45" s="4" t="s">
        <v>78</v>
      </c>
      <c r="B45" s="4" t="s">
        <v>26</v>
      </c>
      <c r="C45" s="5">
        <v>7.5</v>
      </c>
    </row>
    <row r="46">
      <c r="A46" s="4" t="s">
        <v>79</v>
      </c>
      <c r="B46" s="4" t="s">
        <v>43</v>
      </c>
      <c r="C46" s="5">
        <v>6.0</v>
      </c>
    </row>
    <row r="47">
      <c r="A47" s="4" t="s">
        <v>80</v>
      </c>
      <c r="B47" s="4" t="s">
        <v>32</v>
      </c>
      <c r="C47" s="5">
        <v>2.5</v>
      </c>
    </row>
    <row r="48">
      <c r="A48" s="4" t="s">
        <v>81</v>
      </c>
      <c r="B48" s="4" t="s">
        <v>26</v>
      </c>
      <c r="C48" s="5">
        <v>13.2</v>
      </c>
    </row>
    <row r="49">
      <c r="A49" s="4" t="s">
        <v>82</v>
      </c>
      <c r="B49" s="4" t="s">
        <v>30</v>
      </c>
      <c r="C49" s="5">
        <v>8.9</v>
      </c>
    </row>
    <row r="50">
      <c r="A50" s="4" t="s">
        <v>83</v>
      </c>
      <c r="B50" s="4" t="s">
        <v>34</v>
      </c>
      <c r="C50" s="5">
        <v>1.1</v>
      </c>
    </row>
    <row r="51">
      <c r="A51" s="4" t="s">
        <v>84</v>
      </c>
      <c r="B51" s="4" t="s">
        <v>36</v>
      </c>
      <c r="C51" s="5">
        <v>12.1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22.86"/>
    <col customWidth="1" min="4" max="4" width="27.14"/>
  </cols>
  <sheetData>
    <row r="1">
      <c r="A1" s="1" t="s">
        <v>18</v>
      </c>
      <c r="D1" s="1" t="s">
        <v>19</v>
      </c>
    </row>
    <row r="2">
      <c r="A2" s="1" t="s">
        <v>20</v>
      </c>
      <c r="B2" s="1" t="s">
        <v>21</v>
      </c>
      <c r="D2" s="1" t="s">
        <v>22</v>
      </c>
      <c r="E2" s="6">
        <f>AVERAGE(Vitals!K2:K100)</f>
        <v>115.1447811</v>
      </c>
    </row>
    <row r="3">
      <c r="A3" s="1" t="s">
        <v>71</v>
      </c>
      <c r="B3" s="1">
        <v>100.0</v>
      </c>
      <c r="D3" s="1" t="s">
        <v>74</v>
      </c>
      <c r="E3" s="7">
        <f>AVERAGEIF(Vitals!E2:E100, "&gt;100", Vitals!K2:K100)</f>
        <v>118.942029</v>
      </c>
    </row>
    <row r="4">
      <c r="D4" s="1" t="s">
        <v>85</v>
      </c>
      <c r="E4" s="7">
        <f>AVERAGEIF(Vitals!E2:E100, "&lt;="&amp;$B$3, Vitals!K3:K100)</f>
        <v>123.1724138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r="A1" s="1">
        <v>1.0</v>
      </c>
      <c r="B1" s="1">
        <v>1.0</v>
      </c>
    </row>
    <row r="2">
      <c r="A2" s="1">
        <v>2.0</v>
      </c>
      <c r="B2" s="1">
        <v>3.0</v>
      </c>
      <c r="C2">
        <f t="shared" ref="C2:D2" si="1">$A2</f>
        <v>2</v>
      </c>
      <c r="D2">
        <f t="shared" si="1"/>
        <v>2</v>
      </c>
    </row>
    <row r="3">
      <c r="A3" s="1">
        <v>3.0</v>
      </c>
      <c r="B3" s="1">
        <v>5.0</v>
      </c>
      <c r="C3">
        <f>$A3</f>
        <v>3</v>
      </c>
      <c r="D3">
        <f t="shared" ref="D3:E3" si="2">$A$3</f>
        <v>3</v>
      </c>
      <c r="E3">
        <f t="shared" si="2"/>
        <v>3</v>
      </c>
    </row>
    <row r="4">
      <c r="A4" s="1">
        <v>4.0</v>
      </c>
      <c r="B4" s="1">
        <v>7.0</v>
      </c>
      <c r="C4">
        <f t="shared" ref="C4:C9" si="3">A4</f>
        <v>4</v>
      </c>
      <c r="E4">
        <f>$A$3</f>
        <v>3</v>
      </c>
    </row>
    <row r="5">
      <c r="A5" s="1">
        <v>5.0</v>
      </c>
      <c r="B5" s="1">
        <v>9.0</v>
      </c>
      <c r="C5">
        <f t="shared" si="3"/>
        <v>5</v>
      </c>
      <c r="E5">
        <f>$A$3 + B8</f>
        <v>21</v>
      </c>
    </row>
    <row r="6">
      <c r="A6" s="1">
        <v>6.0</v>
      </c>
      <c r="B6" s="1">
        <v>11.0</v>
      </c>
      <c r="C6">
        <f t="shared" si="3"/>
        <v>6</v>
      </c>
    </row>
    <row r="7">
      <c r="A7" s="1">
        <v>7.0</v>
      </c>
      <c r="B7" s="1">
        <v>13.0</v>
      </c>
      <c r="C7">
        <f t="shared" si="3"/>
        <v>7</v>
      </c>
    </row>
    <row r="8">
      <c r="A8" s="1">
        <v>8.0</v>
      </c>
      <c r="B8" s="1">
        <v>18.0</v>
      </c>
      <c r="C8">
        <f t="shared" si="3"/>
        <v>8</v>
      </c>
    </row>
    <row r="9">
      <c r="A9" s="1">
        <v>9.0</v>
      </c>
      <c r="B9" s="1">
        <v>17.0</v>
      </c>
      <c r="C9">
        <f t="shared" si="3"/>
        <v>9</v>
      </c>
    </row>
    <row r="10">
      <c r="A10" s="1">
        <v>10.0</v>
      </c>
      <c r="B10" s="1">
        <v>19.0</v>
      </c>
    </row>
    <row r="11">
      <c r="A11" s="1">
        <v>11.0</v>
      </c>
      <c r="B11" s="1">
        <v>21.0</v>
      </c>
    </row>
    <row r="12">
      <c r="A12" s="1">
        <v>12.0</v>
      </c>
      <c r="B12" s="1">
        <v>23.0</v>
      </c>
    </row>
    <row r="13">
      <c r="A13" s="1">
        <v>13.0</v>
      </c>
      <c r="B13" s="1">
        <v>25.0</v>
      </c>
    </row>
    <row r="14">
      <c r="A14" s="1">
        <v>14.0</v>
      </c>
      <c r="B14" s="1">
        <v>27.0</v>
      </c>
    </row>
    <row r="15">
      <c r="A15" s="1">
        <v>15.0</v>
      </c>
      <c r="B15" s="1">
        <v>29.0</v>
      </c>
    </row>
    <row r="16">
      <c r="A16" s="1">
        <v>16.0</v>
      </c>
      <c r="B16" s="1">
        <v>31.0</v>
      </c>
    </row>
    <row r="17">
      <c r="A17" s="1">
        <v>17.0</v>
      </c>
      <c r="B17" s="1">
        <v>33.0</v>
      </c>
    </row>
    <row r="18">
      <c r="A18" s="1">
        <v>18.0</v>
      </c>
      <c r="B18" s="1">
        <v>35.0</v>
      </c>
    </row>
    <row r="19">
      <c r="A19" s="1">
        <v>19.0</v>
      </c>
      <c r="B19" s="1">
        <v>37.0</v>
      </c>
    </row>
    <row r="20">
      <c r="A20" s="1">
        <v>20.0</v>
      </c>
      <c r="B20" s="1">
        <v>39.0</v>
      </c>
    </row>
    <row r="21">
      <c r="A21" s="1">
        <v>21.0</v>
      </c>
      <c r="B21" s="1">
        <v>41.0</v>
      </c>
    </row>
    <row r="22">
      <c r="A22" s="1">
        <v>22.0</v>
      </c>
      <c r="B22" s="1">
        <v>43.0</v>
      </c>
    </row>
    <row r="23">
      <c r="A23" s="1">
        <v>23.0</v>
      </c>
      <c r="B23" s="1">
        <v>45.0</v>
      </c>
    </row>
    <row r="24">
      <c r="A24" s="1">
        <v>24.0</v>
      </c>
      <c r="B24" s="1">
        <v>47.0</v>
      </c>
    </row>
    <row r="25">
      <c r="A25" s="1">
        <v>25.0</v>
      </c>
      <c r="B25" s="1">
        <v>49.0</v>
      </c>
    </row>
    <row r="26">
      <c r="A26" s="1">
        <v>26.0</v>
      </c>
      <c r="B26" s="1">
        <v>51.0</v>
      </c>
    </row>
    <row r="27">
      <c r="A27" s="1">
        <v>27.0</v>
      </c>
      <c r="B27" s="1">
        <v>53.0</v>
      </c>
    </row>
    <row r="28">
      <c r="A28" s="1">
        <v>28.0</v>
      </c>
      <c r="B28" s="1">
        <v>55.0</v>
      </c>
    </row>
    <row r="29">
      <c r="A29" s="1">
        <v>29.0</v>
      </c>
      <c r="B29" s="1">
        <v>57.0</v>
      </c>
    </row>
    <row r="30">
      <c r="A30" s="1">
        <v>30.0</v>
      </c>
      <c r="B30" s="1">
        <v>59.0</v>
      </c>
    </row>
    <row r="31">
      <c r="A31" s="1">
        <v>31.0</v>
      </c>
      <c r="B31" s="1">
        <v>61.0</v>
      </c>
    </row>
    <row r="32">
      <c r="A32" s="1">
        <v>32.0</v>
      </c>
      <c r="B32" s="1">
        <v>63.0</v>
      </c>
    </row>
    <row r="33">
      <c r="A33" s="1">
        <v>33.0</v>
      </c>
      <c r="B33" s="1">
        <v>65.0</v>
      </c>
    </row>
    <row r="34">
      <c r="A34" s="1">
        <v>34.0</v>
      </c>
      <c r="B34" s="1">
        <v>67.0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r="A1" s="1">
        <f>Sheet4!A1</f>
        <v>1</v>
      </c>
    </row>
    <row r="2">
      <c r="A2" s="1">
        <f>Sheet4!A2</f>
        <v>2</v>
      </c>
    </row>
    <row r="3">
      <c r="A3" s="1">
        <f>Sheet4!A3</f>
        <v>3</v>
      </c>
    </row>
    <row r="4">
      <c r="A4" s="1">
        <f>Sheet4!A4</f>
        <v>4</v>
      </c>
    </row>
    <row r="5">
      <c r="A5" s="1">
        <f>Sheet4!A5</f>
        <v>5</v>
      </c>
    </row>
    <row r="6">
      <c r="A6" s="1">
        <f>Sheet4!A6</f>
        <v>6</v>
      </c>
    </row>
    <row r="7">
      <c r="A7" s="1">
        <f>Sheet4!A7</f>
        <v>7</v>
      </c>
    </row>
    <row r="8">
      <c r="A8" s="1">
        <f>Sheet4!A8</f>
        <v>8</v>
      </c>
    </row>
    <row r="9">
      <c r="A9" s="1">
        <f>Sheet4!A9</f>
        <v>9</v>
      </c>
    </row>
    <row r="10">
      <c r="A10" s="1">
        <f>Sheet4!A10</f>
        <v>10</v>
      </c>
    </row>
    <row r="11">
      <c r="A11" s="1">
        <f>Sheet4!A11</f>
        <v>11</v>
      </c>
    </row>
  </sheetData>
  <drawing r:id="rId1"/>
</worksheet>
</file>